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uco2143\Desktop\"/>
    </mc:Choice>
  </mc:AlternateContent>
  <xr:revisionPtr revIDLastSave="0" documentId="8_{C11B39FE-942D-44F6-838D-64462EA230F4}" xr6:coauthVersionLast="47" xr6:coauthVersionMax="47" xr10:uidLastSave="{00000000-0000-0000-0000-000000000000}"/>
  <bookViews>
    <workbookView xWindow="-120" yWindow="-120" windowWidth="29040" windowHeight="15840" tabRatio="659" xr2:uid="{00000000-000D-0000-FFFF-FFFF00000000}"/>
  </bookViews>
  <sheets>
    <sheet name="SVA" sheetId="1" r:id="rId1"/>
    <sheet name="REG" sheetId="2" r:id="rId2"/>
    <sheet name="CHV" sheetId="3" r:id="rId3"/>
    <sheet name="SCA" sheetId="4" r:id="rId4"/>
    <sheet name="FIA" sheetId="5" r:id="rId5"/>
    <sheet name="SNV" sheetId="6" r:id="rId6"/>
    <sheet name="EVRA(T) " sheetId="7" r:id="rId7"/>
    <sheet name="PMLX" sheetId="8" r:id="rId8"/>
    <sheet name="PM" sheetId="9" r:id="rId9"/>
    <sheet name="Пилоты" sheetId="10" r:id="rId10"/>
    <sheet name="OFV" sheetId="11" r:id="rId11"/>
    <sheet name="ORV " sheetId="12" r:id="rId12"/>
    <sheet name="ELS" sheetId="17" r:id="rId13"/>
    <sheet name="ЗИП" sheetId="16" r:id="rId14"/>
    <sheet name="Динамический" sheetId="13" r:id="rId15"/>
    <sheet name="ИСХОДНИК" sheetId="14" state="hidden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N226" i="14" l="1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25" i="14"/>
  <c r="N12" i="6"/>
  <c r="N13" i="6"/>
  <c r="K14" i="6"/>
  <c r="K15" i="6"/>
  <c r="K16" i="6"/>
  <c r="K17" i="6"/>
  <c r="K13" i="6"/>
  <c r="K12" i="6"/>
  <c r="I14" i="6"/>
  <c r="I15" i="6"/>
  <c r="I16" i="6"/>
  <c r="I17" i="6"/>
  <c r="I13" i="6"/>
  <c r="I12" i="6"/>
  <c r="H14" i="6"/>
  <c r="H15" i="6"/>
  <c r="H16" i="6"/>
  <c r="H17" i="6"/>
  <c r="H13" i="6"/>
  <c r="H12" i="6"/>
  <c r="G13" i="6"/>
  <c r="G14" i="6"/>
  <c r="G15" i="6"/>
  <c r="G16" i="6"/>
  <c r="G17" i="6"/>
  <c r="G12" i="6"/>
  <c r="C14" i="6"/>
  <c r="C15" i="6"/>
  <c r="C16" i="6"/>
  <c r="C17" i="6"/>
  <c r="C13" i="6"/>
  <c r="C12" i="6"/>
  <c r="D19" i="10"/>
  <c r="F19" i="10"/>
  <c r="G19" i="10"/>
  <c r="H19" i="10"/>
  <c r="I19" i="10"/>
  <c r="L19" i="10"/>
  <c r="C19" i="10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27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N219" i="14" l="1"/>
  <c r="M12" i="6" s="1"/>
  <c r="L12" i="6"/>
  <c r="N220" i="14"/>
  <c r="M13" i="6" s="1"/>
  <c r="L13" i="6"/>
  <c r="E17" i="14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11" i="1"/>
  <c r="N4" i="14"/>
  <c r="N12" i="7" s="1"/>
  <c r="N6" i="14"/>
  <c r="N14" i="7" s="1"/>
  <c r="N7" i="14"/>
  <c r="N15" i="7" s="1"/>
  <c r="N8" i="14"/>
  <c r="N16" i="7" s="1"/>
  <c r="N9" i="14"/>
  <c r="N17" i="7" s="1"/>
  <c r="N10" i="14"/>
  <c r="K11" i="8" s="1"/>
  <c r="N11" i="14"/>
  <c r="K12" i="8" s="1"/>
  <c r="N12" i="14"/>
  <c r="K13" i="8" s="1"/>
  <c r="N13" i="14"/>
  <c r="K14" i="8" s="1"/>
  <c r="N14" i="14"/>
  <c r="N15" i="14"/>
  <c r="K16" i="8" s="1"/>
  <c r="N16" i="14"/>
  <c r="K17" i="8" s="1"/>
  <c r="N17" i="14"/>
  <c r="J11" i="9" s="1"/>
  <c r="N18" i="14"/>
  <c r="L12" i="9" s="1"/>
  <c r="N19" i="14"/>
  <c r="L13" i="9" s="1"/>
  <c r="N20" i="14"/>
  <c r="L14" i="9" s="1"/>
  <c r="N21" i="14"/>
  <c r="L15" i="9" s="1"/>
  <c r="N22" i="14"/>
  <c r="L16" i="9" s="1"/>
  <c r="N23" i="14"/>
  <c r="L17" i="9" s="1"/>
  <c r="N24" i="14"/>
  <c r="L18" i="9" s="1"/>
  <c r="N25" i="14"/>
  <c r="J19" i="9" s="1"/>
  <c r="N26" i="14"/>
  <c r="K11" i="10" s="1"/>
  <c r="N27" i="14"/>
  <c r="K12" i="10" s="1"/>
  <c r="N28" i="14"/>
  <c r="K14" i="10" s="1"/>
  <c r="N30" i="14"/>
  <c r="K18" i="10" s="1"/>
  <c r="N32" i="14"/>
  <c r="K22" i="10" s="1"/>
  <c r="N33" i="14"/>
  <c r="K23" i="10" s="1"/>
  <c r="N34" i="14"/>
  <c r="I24" i="10" s="1"/>
  <c r="N35" i="14"/>
  <c r="N36" i="14"/>
  <c r="N37" i="14"/>
  <c r="L13" i="11" s="1"/>
  <c r="N38" i="14"/>
  <c r="L14" i="11" s="1"/>
  <c r="N39" i="14"/>
  <c r="L11" i="1" s="1"/>
  <c r="N40" i="14"/>
  <c r="L27" i="1" s="1"/>
  <c r="N41" i="14"/>
  <c r="L12" i="1" s="1"/>
  <c r="N42" i="14"/>
  <c r="L28" i="1" s="1"/>
  <c r="N43" i="14"/>
  <c r="L13" i="1" s="1"/>
  <c r="N44" i="14"/>
  <c r="L29" i="1" s="1"/>
  <c r="N45" i="14"/>
  <c r="L14" i="1" s="1"/>
  <c r="N46" i="14"/>
  <c r="L30" i="1" s="1"/>
  <c r="N47" i="14"/>
  <c r="L15" i="1" s="1"/>
  <c r="N48" i="14"/>
  <c r="L31" i="1" s="1"/>
  <c r="N49" i="14"/>
  <c r="L16" i="1" s="1"/>
  <c r="N50" i="14"/>
  <c r="N51" i="14"/>
  <c r="L17" i="1" s="1"/>
  <c r="N52" i="14"/>
  <c r="L33" i="1" s="1"/>
  <c r="N53" i="14"/>
  <c r="L18" i="1" s="1"/>
  <c r="N55" i="14"/>
  <c r="L19" i="1" s="1"/>
  <c r="N56" i="14"/>
  <c r="L35" i="1" s="1"/>
  <c r="N57" i="14"/>
  <c r="L20" i="1" s="1"/>
  <c r="N58" i="14"/>
  <c r="N59" i="14"/>
  <c r="L21" i="1" s="1"/>
  <c r="N60" i="14"/>
  <c r="L37" i="1" s="1"/>
  <c r="N61" i="14"/>
  <c r="L22" i="1" s="1"/>
  <c r="N62" i="14"/>
  <c r="L38" i="1" s="1"/>
  <c r="N63" i="14"/>
  <c r="L23" i="1" s="1"/>
  <c r="N64" i="14"/>
  <c r="L39" i="1" s="1"/>
  <c r="N65" i="14"/>
  <c r="L24" i="1" s="1"/>
  <c r="N66" i="14"/>
  <c r="N67" i="14"/>
  <c r="L25" i="1" s="1"/>
  <c r="N68" i="14"/>
  <c r="L41" i="1" s="1"/>
  <c r="N69" i="14"/>
  <c r="L42" i="1" s="1"/>
  <c r="N70" i="14"/>
  <c r="L43" i="1" s="1"/>
  <c r="N71" i="14"/>
  <c r="L44" i="1" s="1"/>
  <c r="N72" i="14"/>
  <c r="L11" i="2" s="1"/>
  <c r="N73" i="14"/>
  <c r="L20" i="2" s="1"/>
  <c r="N74" i="14"/>
  <c r="J12" i="2" s="1"/>
  <c r="N75" i="14"/>
  <c r="L21" i="2" s="1"/>
  <c r="N76" i="14"/>
  <c r="L13" i="2" s="1"/>
  <c r="N77" i="14"/>
  <c r="L22" i="2" s="1"/>
  <c r="N79" i="14"/>
  <c r="L23" i="2" s="1"/>
  <c r="N80" i="14"/>
  <c r="L15" i="2" s="1"/>
  <c r="N81" i="14"/>
  <c r="L24" i="2" s="1"/>
  <c r="N82" i="14"/>
  <c r="J16" i="2" s="1"/>
  <c r="N83" i="14"/>
  <c r="L25" i="2" s="1"/>
  <c r="N84" i="14"/>
  <c r="L17" i="2" s="1"/>
  <c r="N85" i="14"/>
  <c r="L26" i="2" s="1"/>
  <c r="N86" i="14"/>
  <c r="L18" i="2" s="1"/>
  <c r="N87" i="14"/>
  <c r="L27" i="2" s="1"/>
  <c r="N88" i="14"/>
  <c r="L11" i="3" s="1"/>
  <c r="N89" i="14"/>
  <c r="L26" i="3" s="1"/>
  <c r="N90" i="14"/>
  <c r="J12" i="3" s="1"/>
  <c r="N91" i="14"/>
  <c r="L27" i="3" s="1"/>
  <c r="N92" i="14"/>
  <c r="L13" i="3" s="1"/>
  <c r="N93" i="14"/>
  <c r="L28" i="3" s="1"/>
  <c r="N94" i="14"/>
  <c r="L14" i="3" s="1"/>
  <c r="N95" i="14"/>
  <c r="L29" i="3" s="1"/>
  <c r="N96" i="14"/>
  <c r="L15" i="3" s="1"/>
  <c r="N97" i="14"/>
  <c r="L30" i="3" s="1"/>
  <c r="N98" i="14"/>
  <c r="J16" i="3" s="1"/>
  <c r="N99" i="14"/>
  <c r="L31" i="3" s="1"/>
  <c r="N100" i="14"/>
  <c r="L17" i="3" s="1"/>
  <c r="N101" i="14"/>
  <c r="L32" i="3" s="1"/>
  <c r="N102" i="14"/>
  <c r="L18" i="3" s="1"/>
  <c r="N103" i="14"/>
  <c r="L33" i="3" s="1"/>
  <c r="N104" i="14"/>
  <c r="L19" i="3" s="1"/>
  <c r="N105" i="14"/>
  <c r="L34" i="3" s="1"/>
  <c r="N106" i="14"/>
  <c r="J20" i="3" s="1"/>
  <c r="N107" i="14"/>
  <c r="L35" i="3" s="1"/>
  <c r="N108" i="14"/>
  <c r="L21" i="3" s="1"/>
  <c r="N109" i="14"/>
  <c r="L36" i="3" s="1"/>
  <c r="N111" i="14"/>
  <c r="L37" i="3" s="1"/>
  <c r="N112" i="14"/>
  <c r="L23" i="3" s="1"/>
  <c r="N113" i="14"/>
  <c r="L38" i="3" s="1"/>
  <c r="N114" i="14"/>
  <c r="J24" i="3" s="1"/>
  <c r="N115" i="14"/>
  <c r="L39" i="3" s="1"/>
  <c r="N116" i="14"/>
  <c r="K11" i="4" s="1"/>
  <c r="N117" i="14"/>
  <c r="K26" i="4" s="1"/>
  <c r="N118" i="14"/>
  <c r="K12" i="4" s="1"/>
  <c r="N119" i="14"/>
  <c r="K27" i="4" s="1"/>
  <c r="N120" i="14"/>
  <c r="K13" i="4" s="1"/>
  <c r="N121" i="14"/>
  <c r="K28" i="4" s="1"/>
  <c r="N122" i="14"/>
  <c r="I14" i="4" s="1"/>
  <c r="N123" i="14"/>
  <c r="K29" i="4" s="1"/>
  <c r="N124" i="14"/>
  <c r="K15" i="4" s="1"/>
  <c r="N125" i="14"/>
  <c r="K30" i="4" s="1"/>
  <c r="N126" i="14"/>
  <c r="K16" i="4" s="1"/>
  <c r="N127" i="14"/>
  <c r="K31" i="4" s="1"/>
  <c r="N128" i="14"/>
  <c r="K17" i="4" s="1"/>
  <c r="N129" i="14"/>
  <c r="K32" i="4" s="1"/>
  <c r="N130" i="14"/>
  <c r="I18" i="4" s="1"/>
  <c r="N131" i="14"/>
  <c r="K33" i="4" s="1"/>
  <c r="N132" i="14"/>
  <c r="K19" i="4" s="1"/>
  <c r="N133" i="14"/>
  <c r="K34" i="4" s="1"/>
  <c r="N134" i="14"/>
  <c r="K20" i="4" s="1"/>
  <c r="N135" i="14"/>
  <c r="K35" i="4" s="1"/>
  <c r="N136" i="14"/>
  <c r="K21" i="4" s="1"/>
  <c r="N137" i="14"/>
  <c r="K36" i="4" s="1"/>
  <c r="N138" i="14"/>
  <c r="I22" i="4" s="1"/>
  <c r="N139" i="14"/>
  <c r="K37" i="4" s="1"/>
  <c r="N140" i="14"/>
  <c r="K23" i="4" s="1"/>
  <c r="N141" i="14"/>
  <c r="K38" i="4" s="1"/>
  <c r="N142" i="14"/>
  <c r="K24" i="4" s="1"/>
  <c r="N143" i="14"/>
  <c r="K39" i="4" s="1"/>
  <c r="N144" i="14"/>
  <c r="Q11" i="5" s="1"/>
  <c r="N145" i="14"/>
  <c r="Q28" i="5" s="1"/>
  <c r="N146" i="14"/>
  <c r="Q12" i="5" s="1"/>
  <c r="N147" i="14"/>
  <c r="Q29" i="5" s="1"/>
  <c r="N148" i="14"/>
  <c r="Q13" i="5" s="1"/>
  <c r="N149" i="14"/>
  <c r="Q30" i="5" s="1"/>
  <c r="N150" i="14"/>
  <c r="Q14" i="5" s="1"/>
  <c r="N151" i="14"/>
  <c r="Q31" i="5" s="1"/>
  <c r="N152" i="14"/>
  <c r="Q15" i="5" s="1"/>
  <c r="N153" i="14"/>
  <c r="Q32" i="5" s="1"/>
  <c r="N154" i="14"/>
  <c r="O16" i="5" s="1"/>
  <c r="N155" i="14"/>
  <c r="Q33" i="5" s="1"/>
  <c r="N156" i="14"/>
  <c r="Q17" i="5" s="1"/>
  <c r="N157" i="14"/>
  <c r="Q34" i="5" s="1"/>
  <c r="N158" i="14"/>
  <c r="Q18" i="5" s="1"/>
  <c r="N159" i="14"/>
  <c r="Q35" i="5" s="1"/>
  <c r="N160" i="14"/>
  <c r="Q19" i="5" s="1"/>
  <c r="N161" i="14"/>
  <c r="Q36" i="5" s="1"/>
  <c r="N162" i="14"/>
  <c r="O20" i="5" s="1"/>
  <c r="N163" i="14"/>
  <c r="Q37" i="5" s="1"/>
  <c r="N164" i="14"/>
  <c r="Q21" i="5" s="1"/>
  <c r="N165" i="14"/>
  <c r="Q38" i="5" s="1"/>
  <c r="N166" i="14"/>
  <c r="Q22" i="5" s="1"/>
  <c r="N167" i="14"/>
  <c r="Q39" i="5" s="1"/>
  <c r="N168" i="14"/>
  <c r="Q23" i="5" s="1"/>
  <c r="N169" i="14"/>
  <c r="Q40" i="5" s="1"/>
  <c r="N170" i="14"/>
  <c r="O24" i="5" s="1"/>
  <c r="N171" i="14"/>
  <c r="Q41" i="5" s="1"/>
  <c r="N172" i="14"/>
  <c r="Q25" i="5" s="1"/>
  <c r="N173" i="14"/>
  <c r="Q42" i="5" s="1"/>
  <c r="N174" i="14"/>
  <c r="Q26" i="5" s="1"/>
  <c r="N175" i="14"/>
  <c r="Q43" i="5" s="1"/>
  <c r="N176" i="14"/>
  <c r="Y11" i="5" s="1"/>
  <c r="N177" i="14"/>
  <c r="Y12" i="5" s="1"/>
  <c r="N178" i="14"/>
  <c r="Y13" i="5" s="1"/>
  <c r="N179" i="14"/>
  <c r="Y14" i="5" s="1"/>
  <c r="N180" i="14"/>
  <c r="Y15" i="5" s="1"/>
  <c r="N181" i="14"/>
  <c r="Y16" i="5" s="1"/>
  <c r="N182" i="14"/>
  <c r="Y17" i="5" s="1"/>
  <c r="N183" i="14"/>
  <c r="Y18" i="5" s="1"/>
  <c r="N184" i="14"/>
  <c r="Y19" i="5" s="1"/>
  <c r="N185" i="14"/>
  <c r="Y20" i="5" s="1"/>
  <c r="N186" i="14"/>
  <c r="W21" i="5" s="1"/>
  <c r="N187" i="14"/>
  <c r="Y22" i="5" s="1"/>
  <c r="N188" i="14"/>
  <c r="Y23" i="5" s="1"/>
  <c r="N189" i="14"/>
  <c r="Y24" i="5" s="1"/>
  <c r="N190" i="14"/>
  <c r="Y25" i="5" s="1"/>
  <c r="N191" i="14"/>
  <c r="Y26" i="5" s="1"/>
  <c r="N192" i="14"/>
  <c r="Y27" i="5" s="1"/>
  <c r="N193" i="14"/>
  <c r="Y28" i="5" s="1"/>
  <c r="N194" i="14"/>
  <c r="W29" i="5" s="1"/>
  <c r="N195" i="14"/>
  <c r="Y30" i="5" s="1"/>
  <c r="N196" i="14"/>
  <c r="Y31" i="5" s="1"/>
  <c r="N197" i="14"/>
  <c r="Y32" i="5" s="1"/>
  <c r="N198" i="14"/>
  <c r="Y33" i="5" s="1"/>
  <c r="N199" i="14"/>
  <c r="Y34" i="5" s="1"/>
  <c r="N200" i="14"/>
  <c r="Y35" i="5" s="1"/>
  <c r="N201" i="14"/>
  <c r="Y36" i="5" s="1"/>
  <c r="N202" i="14"/>
  <c r="W37" i="5" s="1"/>
  <c r="N203" i="14"/>
  <c r="Y38" i="5" s="1"/>
  <c r="N204" i="14"/>
  <c r="Y39" i="5" s="1"/>
  <c r="N205" i="14"/>
  <c r="Y40" i="5" s="1"/>
  <c r="N206" i="14"/>
  <c r="Y41" i="5" s="1"/>
  <c r="N207" i="14"/>
  <c r="Y42" i="5" s="1"/>
  <c r="N208" i="14"/>
  <c r="N209" i="14"/>
  <c r="K11" i="12" s="1"/>
  <c r="N210" i="14"/>
  <c r="N211" i="14"/>
  <c r="K13" i="12" s="1"/>
  <c r="N212" i="14"/>
  <c r="K14" i="12" s="1"/>
  <c r="N213" i="14"/>
  <c r="K15" i="12" s="1"/>
  <c r="N214" i="14"/>
  <c r="K16" i="12" s="1"/>
  <c r="N215" i="14"/>
  <c r="K19" i="12" s="1"/>
  <c r="N216" i="14"/>
  <c r="K20" i="12" s="1"/>
  <c r="N217" i="14"/>
  <c r="K21" i="12" s="1"/>
  <c r="N218" i="14"/>
  <c r="I22" i="12" s="1"/>
  <c r="N221" i="14"/>
  <c r="M14" i="6" s="1"/>
  <c r="N222" i="14"/>
  <c r="M15" i="6" s="1"/>
  <c r="N223" i="14"/>
  <c r="M16" i="6" s="1"/>
  <c r="N224" i="14"/>
  <c r="M17" i="6" s="1"/>
  <c r="N3" i="14"/>
  <c r="N11" i="7" s="1"/>
  <c r="K29" i="16"/>
  <c r="K56" i="16"/>
  <c r="K68" i="16"/>
  <c r="N2" i="14"/>
  <c r="G53" i="16"/>
  <c r="C12" i="17"/>
  <c r="D11" i="17"/>
  <c r="D12" i="11"/>
  <c r="D13" i="11"/>
  <c r="D14" i="11"/>
  <c r="D11" i="11"/>
  <c r="K12" i="17"/>
  <c r="I12" i="17"/>
  <c r="H12" i="17"/>
  <c r="G12" i="17"/>
  <c r="F12" i="17"/>
  <c r="E12" i="17"/>
  <c r="D12" i="17"/>
  <c r="K11" i="17"/>
  <c r="I11" i="17"/>
  <c r="H11" i="17"/>
  <c r="G11" i="17"/>
  <c r="F11" i="17"/>
  <c r="E11" i="17"/>
  <c r="N5" i="14"/>
  <c r="N13" i="7" s="1"/>
  <c r="N29" i="14"/>
  <c r="N54" i="14"/>
  <c r="N78" i="14"/>
  <c r="N110" i="14"/>
  <c r="L22" i="3" s="1"/>
  <c r="K5" i="16"/>
  <c r="K11" i="16"/>
  <c r="K17" i="16"/>
  <c r="K23" i="16"/>
  <c r="K35" i="16"/>
  <c r="K41" i="16"/>
  <c r="K47" i="16"/>
  <c r="K53" i="16"/>
  <c r="K54" i="16"/>
  <c r="K55" i="16"/>
  <c r="K57" i="16"/>
  <c r="K58" i="16"/>
  <c r="K59" i="16"/>
  <c r="K60" i="16"/>
  <c r="K62" i="16"/>
  <c r="K65" i="16"/>
  <c r="K71" i="16"/>
  <c r="K74" i="16"/>
  <c r="K77" i="16"/>
  <c r="K80" i="16"/>
  <c r="C13" i="13"/>
  <c r="L68" i="16"/>
  <c r="L71" i="16"/>
  <c r="L74" i="16"/>
  <c r="L77" i="16"/>
  <c r="L80" i="16"/>
  <c r="L65" i="16"/>
  <c r="L60" i="16"/>
  <c r="L55" i="16"/>
  <c r="L56" i="16"/>
  <c r="L57" i="16"/>
  <c r="L58" i="16"/>
  <c r="L59" i="16"/>
  <c r="L61" i="16"/>
  <c r="L62" i="16"/>
  <c r="L11" i="10"/>
  <c r="L54" i="16"/>
  <c r="L53" i="16"/>
  <c r="L52" i="16"/>
  <c r="L47" i="16"/>
  <c r="L41" i="16"/>
  <c r="L35" i="16"/>
  <c r="L29" i="16"/>
  <c r="L23" i="16"/>
  <c r="L5" i="16"/>
  <c r="L17" i="16"/>
  <c r="L11" i="16"/>
  <c r="G68" i="16"/>
  <c r="G71" i="16"/>
  <c r="G74" i="16"/>
  <c r="G77" i="16"/>
  <c r="G80" i="16"/>
  <c r="G65" i="16"/>
  <c r="G54" i="16"/>
  <c r="G55" i="16"/>
  <c r="G56" i="16"/>
  <c r="G57" i="16"/>
  <c r="G58" i="16"/>
  <c r="G59" i="16"/>
  <c r="G60" i="16"/>
  <c r="G61" i="16"/>
  <c r="G62" i="16"/>
  <c r="G52" i="16"/>
  <c r="G35" i="16"/>
  <c r="G41" i="16"/>
  <c r="G11" i="16"/>
  <c r="G17" i="16"/>
  <c r="G23" i="16"/>
  <c r="G29" i="16"/>
  <c r="G5" i="16"/>
  <c r="I68" i="16"/>
  <c r="I71" i="16"/>
  <c r="I74" i="16"/>
  <c r="I77" i="16"/>
  <c r="I80" i="16"/>
  <c r="I65" i="16"/>
  <c r="I53" i="16"/>
  <c r="I54" i="16"/>
  <c r="I55" i="16"/>
  <c r="I56" i="16"/>
  <c r="I57" i="16"/>
  <c r="I58" i="16"/>
  <c r="I59" i="16"/>
  <c r="I60" i="16"/>
  <c r="I61" i="16"/>
  <c r="I62" i="16"/>
  <c r="I52" i="16"/>
  <c r="I47" i="16"/>
  <c r="I17" i="16"/>
  <c r="I23" i="16"/>
  <c r="I29" i="16"/>
  <c r="I35" i="16"/>
  <c r="I41" i="16"/>
  <c r="I11" i="16"/>
  <c r="I5" i="16"/>
  <c r="J71" i="16"/>
  <c r="J74" i="16"/>
  <c r="J77" i="16"/>
  <c r="J80" i="16"/>
  <c r="J65" i="16"/>
  <c r="J53" i="16"/>
  <c r="J54" i="16"/>
  <c r="J55" i="16"/>
  <c r="J56" i="16"/>
  <c r="J57" i="16"/>
  <c r="J58" i="16"/>
  <c r="J59" i="16"/>
  <c r="J60" i="16"/>
  <c r="J61" i="16"/>
  <c r="K61" i="16"/>
  <c r="J62" i="16"/>
  <c r="K52" i="16"/>
  <c r="J52" i="16"/>
  <c r="J47" i="16"/>
  <c r="J35" i="16"/>
  <c r="J41" i="16"/>
  <c r="J17" i="16"/>
  <c r="J23" i="16"/>
  <c r="J29" i="16"/>
  <c r="J11" i="16"/>
  <c r="J5" i="16"/>
  <c r="E175" i="14"/>
  <c r="E174" i="14"/>
  <c r="E173" i="14"/>
  <c r="E172" i="14"/>
  <c r="C25" i="5" s="1"/>
  <c r="E171" i="14"/>
  <c r="C41" i="5" s="1"/>
  <c r="E170" i="14"/>
  <c r="C24" i="5" s="1"/>
  <c r="E169" i="14"/>
  <c r="E168" i="14"/>
  <c r="C23" i="5" s="1"/>
  <c r="E167" i="14"/>
  <c r="E166" i="14"/>
  <c r="E165" i="14"/>
  <c r="E164" i="14"/>
  <c r="E163" i="14"/>
  <c r="E162" i="14"/>
  <c r="C20" i="5" s="1"/>
  <c r="E161" i="14"/>
  <c r="E160" i="14"/>
  <c r="C19" i="5" s="1"/>
  <c r="E159" i="14"/>
  <c r="E158" i="14"/>
  <c r="E157" i="14"/>
  <c r="E156" i="14"/>
  <c r="C17" i="5" s="1"/>
  <c r="E155" i="14"/>
  <c r="C33" i="5" s="1"/>
  <c r="E154" i="14"/>
  <c r="C16" i="5" s="1"/>
  <c r="E153" i="14"/>
  <c r="E152" i="14"/>
  <c r="C15" i="5" s="1"/>
  <c r="E151" i="14"/>
  <c r="E150" i="14"/>
  <c r="E149" i="14"/>
  <c r="E148" i="14"/>
  <c r="E147" i="14"/>
  <c r="C29" i="5" s="1"/>
  <c r="E146" i="14"/>
  <c r="C12" i="5" s="1"/>
  <c r="E145" i="14"/>
  <c r="E144" i="14"/>
  <c r="C11" i="5" s="1"/>
  <c r="E143" i="14"/>
  <c r="E142" i="14"/>
  <c r="E141" i="14"/>
  <c r="E140" i="14"/>
  <c r="E139" i="14"/>
  <c r="C37" i="4" s="1"/>
  <c r="E138" i="14"/>
  <c r="C22" i="4" s="1"/>
  <c r="E137" i="14"/>
  <c r="E136" i="14"/>
  <c r="E135" i="14"/>
  <c r="E134" i="14"/>
  <c r="E133" i="14"/>
  <c r="E132" i="14"/>
  <c r="C19" i="4" s="1"/>
  <c r="E131" i="14"/>
  <c r="C33" i="4" s="1"/>
  <c r="E130" i="14"/>
  <c r="C18" i="4" s="1"/>
  <c r="E129" i="14"/>
  <c r="E128" i="14"/>
  <c r="E127" i="14"/>
  <c r="E126" i="14"/>
  <c r="E125" i="14"/>
  <c r="E124" i="14"/>
  <c r="E123" i="14"/>
  <c r="E122" i="14"/>
  <c r="C14" i="4" s="1"/>
  <c r="E121" i="14"/>
  <c r="E120" i="14"/>
  <c r="E119" i="14"/>
  <c r="E118" i="14"/>
  <c r="E117" i="14"/>
  <c r="C26" i="4" s="1"/>
  <c r="E116" i="14"/>
  <c r="C11" i="4" s="1"/>
  <c r="E115" i="14"/>
  <c r="C39" i="3" s="1"/>
  <c r="E114" i="14"/>
  <c r="C24" i="3" s="1"/>
  <c r="E113" i="14"/>
  <c r="E112" i="14"/>
  <c r="C23" i="3" s="1"/>
  <c r="E111" i="14"/>
  <c r="E110" i="14"/>
  <c r="E109" i="14"/>
  <c r="E108" i="14"/>
  <c r="E107" i="14"/>
  <c r="C35" i="3" s="1"/>
  <c r="E106" i="14"/>
  <c r="C20" i="3" s="1"/>
  <c r="E105" i="14"/>
  <c r="E104" i="14"/>
  <c r="C19" i="3" s="1"/>
  <c r="E103" i="14"/>
  <c r="E102" i="14"/>
  <c r="E101" i="14"/>
  <c r="E100" i="14"/>
  <c r="E99" i="14"/>
  <c r="C31" i="3" s="1"/>
  <c r="E98" i="14"/>
  <c r="C16" i="3" s="1"/>
  <c r="E97" i="14"/>
  <c r="E96" i="14"/>
  <c r="C15" i="3" s="1"/>
  <c r="E95" i="14"/>
  <c r="E94" i="14"/>
  <c r="E93" i="14"/>
  <c r="E92" i="14"/>
  <c r="C13" i="3" s="1"/>
  <c r="E91" i="14"/>
  <c r="E90" i="14"/>
  <c r="C12" i="3" s="1"/>
  <c r="E89" i="14"/>
  <c r="E88" i="14"/>
  <c r="C11" i="3" s="1"/>
  <c r="E87" i="14"/>
  <c r="E86" i="14"/>
  <c r="E85" i="14"/>
  <c r="E84" i="14"/>
  <c r="E83" i="14"/>
  <c r="C25" i="2" s="1"/>
  <c r="E82" i="14"/>
  <c r="C16" i="2" s="1"/>
  <c r="E81" i="14"/>
  <c r="E80" i="14"/>
  <c r="E79" i="14"/>
  <c r="E78" i="14"/>
  <c r="E77" i="14"/>
  <c r="E76" i="14"/>
  <c r="C13" i="2" s="1"/>
  <c r="E75" i="14"/>
  <c r="C21" i="2" s="1"/>
  <c r="E74" i="14"/>
  <c r="C12" i="2" s="1"/>
  <c r="E73" i="14"/>
  <c r="E72" i="14"/>
  <c r="E71" i="14"/>
  <c r="E70" i="14"/>
  <c r="E69" i="14"/>
  <c r="E68" i="14"/>
  <c r="C41" i="1" s="1"/>
  <c r="E67" i="14"/>
  <c r="C25" i="1" s="1"/>
  <c r="E66" i="14"/>
  <c r="C40" i="1" s="1"/>
  <c r="E65" i="14"/>
  <c r="E64" i="14"/>
  <c r="C39" i="1" s="1"/>
  <c r="E63" i="14"/>
  <c r="E62" i="14"/>
  <c r="E61" i="14"/>
  <c r="E60" i="14"/>
  <c r="C37" i="1" s="1"/>
  <c r="E59" i="14"/>
  <c r="C21" i="1" s="1"/>
  <c r="E58" i="14"/>
  <c r="C36" i="1" s="1"/>
  <c r="E57" i="14"/>
  <c r="E56" i="14"/>
  <c r="E55" i="14"/>
  <c r="E54" i="14"/>
  <c r="E53" i="14"/>
  <c r="E52" i="14"/>
  <c r="E51" i="14"/>
  <c r="E50" i="14"/>
  <c r="C32" i="1" s="1"/>
  <c r="E49" i="14"/>
  <c r="E48" i="14"/>
  <c r="C31" i="1" s="1"/>
  <c r="E47" i="14"/>
  <c r="E46" i="14"/>
  <c r="E45" i="14"/>
  <c r="E44" i="14"/>
  <c r="E43" i="14"/>
  <c r="C13" i="1" s="1"/>
  <c r="E42" i="14"/>
  <c r="C28" i="1" s="1"/>
  <c r="E41" i="14"/>
  <c r="E40" i="14"/>
  <c r="E39" i="14"/>
  <c r="E38" i="14"/>
  <c r="E37" i="14"/>
  <c r="E36" i="14"/>
  <c r="C12" i="11" s="1"/>
  <c r="E35" i="14"/>
  <c r="C11" i="17" s="1"/>
  <c r="E34" i="14"/>
  <c r="C24" i="10" s="1"/>
  <c r="E33" i="14"/>
  <c r="E32" i="14"/>
  <c r="E25" i="14"/>
  <c r="E24" i="14"/>
  <c r="E23" i="14"/>
  <c r="C17" i="9" s="1"/>
  <c r="E22" i="14"/>
  <c r="C16" i="9" s="1"/>
  <c r="E21" i="14"/>
  <c r="C15" i="9" s="1"/>
  <c r="E20" i="14"/>
  <c r="C14" i="9" s="1"/>
  <c r="E19" i="14"/>
  <c r="E18" i="14"/>
  <c r="E16" i="14"/>
  <c r="E15" i="14"/>
  <c r="C16" i="8" s="1"/>
  <c r="E14" i="14"/>
  <c r="C15" i="8" s="1"/>
  <c r="E13" i="14"/>
  <c r="E12" i="14"/>
  <c r="C13" i="8" s="1"/>
  <c r="E11" i="14"/>
  <c r="E10" i="14"/>
  <c r="E9" i="14"/>
  <c r="E8" i="14"/>
  <c r="E7" i="14"/>
  <c r="E6" i="14"/>
  <c r="E5" i="14"/>
  <c r="P63" i="13"/>
  <c r="O63" i="13"/>
  <c r="N63" i="13"/>
  <c r="M63" i="13"/>
  <c r="L63" i="13"/>
  <c r="K63" i="13"/>
  <c r="G63" i="13"/>
  <c r="E63" i="13"/>
  <c r="D63" i="13"/>
  <c r="I63" i="13" s="1"/>
  <c r="J63" i="13" s="1"/>
  <c r="C63" i="13"/>
  <c r="P62" i="13"/>
  <c r="O62" i="13"/>
  <c r="N62" i="13"/>
  <c r="M62" i="13"/>
  <c r="L62" i="13"/>
  <c r="K62" i="13"/>
  <c r="G62" i="13"/>
  <c r="E62" i="13"/>
  <c r="D62" i="13"/>
  <c r="H62" i="13" s="1"/>
  <c r="C62" i="13"/>
  <c r="P61" i="13"/>
  <c r="O61" i="13"/>
  <c r="N61" i="13"/>
  <c r="M61" i="13"/>
  <c r="L61" i="13"/>
  <c r="K61" i="13"/>
  <c r="G61" i="13"/>
  <c r="E61" i="13"/>
  <c r="D61" i="13"/>
  <c r="I61" i="13" s="1"/>
  <c r="J61" i="13" s="1"/>
  <c r="C61" i="13"/>
  <c r="P60" i="13"/>
  <c r="O60" i="13"/>
  <c r="N60" i="13"/>
  <c r="M60" i="13"/>
  <c r="L60" i="13"/>
  <c r="K60" i="13"/>
  <c r="G60" i="13"/>
  <c r="E60" i="13"/>
  <c r="D60" i="13"/>
  <c r="H60" i="13" s="1"/>
  <c r="C60" i="13"/>
  <c r="P59" i="13"/>
  <c r="O59" i="13"/>
  <c r="N59" i="13"/>
  <c r="M59" i="13"/>
  <c r="L59" i="13"/>
  <c r="K59" i="13"/>
  <c r="G59" i="13"/>
  <c r="E59" i="13"/>
  <c r="D59" i="13"/>
  <c r="I59" i="13" s="1"/>
  <c r="J59" i="13" s="1"/>
  <c r="C59" i="13"/>
  <c r="P58" i="13"/>
  <c r="O58" i="13"/>
  <c r="N58" i="13"/>
  <c r="M58" i="13"/>
  <c r="L58" i="13"/>
  <c r="K58" i="13"/>
  <c r="G58" i="13"/>
  <c r="E58" i="13"/>
  <c r="D58" i="13"/>
  <c r="I58" i="13" s="1"/>
  <c r="J58" i="13" s="1"/>
  <c r="C58" i="13"/>
  <c r="P57" i="13"/>
  <c r="O57" i="13"/>
  <c r="N57" i="13"/>
  <c r="M57" i="13"/>
  <c r="L57" i="13"/>
  <c r="K57" i="13"/>
  <c r="G57" i="13"/>
  <c r="E57" i="13"/>
  <c r="D57" i="13"/>
  <c r="I57" i="13" s="1"/>
  <c r="J57" i="13" s="1"/>
  <c r="C57" i="13"/>
  <c r="P56" i="13"/>
  <c r="O56" i="13"/>
  <c r="N56" i="13"/>
  <c r="M56" i="13"/>
  <c r="L56" i="13"/>
  <c r="K56" i="13"/>
  <c r="G56" i="13"/>
  <c r="E56" i="13"/>
  <c r="D56" i="13"/>
  <c r="I56" i="13" s="1"/>
  <c r="J56" i="13" s="1"/>
  <c r="C56" i="13"/>
  <c r="P55" i="13"/>
  <c r="O55" i="13"/>
  <c r="N55" i="13"/>
  <c r="M55" i="13"/>
  <c r="L55" i="13"/>
  <c r="K55" i="13"/>
  <c r="G55" i="13"/>
  <c r="E55" i="13"/>
  <c r="D55" i="13"/>
  <c r="I55" i="13" s="1"/>
  <c r="J55" i="13" s="1"/>
  <c r="C55" i="13"/>
  <c r="P54" i="13"/>
  <c r="O54" i="13"/>
  <c r="N54" i="13"/>
  <c r="M54" i="13"/>
  <c r="L54" i="13"/>
  <c r="K54" i="13"/>
  <c r="G54" i="13"/>
  <c r="E54" i="13"/>
  <c r="D54" i="13"/>
  <c r="H54" i="13" s="1"/>
  <c r="C54" i="13"/>
  <c r="P53" i="13"/>
  <c r="O53" i="13"/>
  <c r="N53" i="13"/>
  <c r="M53" i="13"/>
  <c r="L53" i="13"/>
  <c r="K53" i="13"/>
  <c r="G53" i="13"/>
  <c r="E53" i="13"/>
  <c r="D53" i="13"/>
  <c r="I53" i="13" s="1"/>
  <c r="J53" i="13" s="1"/>
  <c r="C53" i="13"/>
  <c r="P52" i="13"/>
  <c r="O52" i="13"/>
  <c r="N52" i="13"/>
  <c r="M52" i="13"/>
  <c r="L52" i="13"/>
  <c r="K52" i="13"/>
  <c r="G52" i="13"/>
  <c r="E52" i="13"/>
  <c r="D52" i="13"/>
  <c r="H52" i="13" s="1"/>
  <c r="C52" i="13"/>
  <c r="P51" i="13"/>
  <c r="O51" i="13"/>
  <c r="N51" i="13"/>
  <c r="M51" i="13"/>
  <c r="L51" i="13"/>
  <c r="K51" i="13"/>
  <c r="G51" i="13"/>
  <c r="E51" i="13"/>
  <c r="D51" i="13"/>
  <c r="I51" i="13" s="1"/>
  <c r="J51" i="13" s="1"/>
  <c r="C51" i="13"/>
  <c r="P50" i="13"/>
  <c r="O50" i="13"/>
  <c r="N50" i="13"/>
  <c r="M50" i="13"/>
  <c r="L50" i="13"/>
  <c r="K50" i="13"/>
  <c r="G50" i="13"/>
  <c r="E50" i="13"/>
  <c r="D50" i="13"/>
  <c r="I50" i="13" s="1"/>
  <c r="J50" i="13" s="1"/>
  <c r="C50" i="13"/>
  <c r="P49" i="13"/>
  <c r="O49" i="13"/>
  <c r="N49" i="13"/>
  <c r="M49" i="13"/>
  <c r="L49" i="13"/>
  <c r="K49" i="13"/>
  <c r="G49" i="13"/>
  <c r="E49" i="13"/>
  <c r="D49" i="13"/>
  <c r="I49" i="13" s="1"/>
  <c r="J49" i="13" s="1"/>
  <c r="C49" i="13"/>
  <c r="P48" i="13"/>
  <c r="O48" i="13"/>
  <c r="N48" i="13"/>
  <c r="M48" i="13"/>
  <c r="L48" i="13"/>
  <c r="K48" i="13"/>
  <c r="G48" i="13"/>
  <c r="E48" i="13"/>
  <c r="D48" i="13"/>
  <c r="I48" i="13" s="1"/>
  <c r="J48" i="13" s="1"/>
  <c r="C48" i="13"/>
  <c r="P47" i="13"/>
  <c r="O47" i="13"/>
  <c r="N47" i="13"/>
  <c r="M47" i="13"/>
  <c r="L47" i="13"/>
  <c r="K47" i="13"/>
  <c r="G47" i="13"/>
  <c r="E47" i="13"/>
  <c r="D47" i="13"/>
  <c r="I47" i="13" s="1"/>
  <c r="J47" i="13" s="1"/>
  <c r="C47" i="13"/>
  <c r="P46" i="13"/>
  <c r="O46" i="13"/>
  <c r="N46" i="13"/>
  <c r="M46" i="13"/>
  <c r="L46" i="13"/>
  <c r="K46" i="13"/>
  <c r="G46" i="13"/>
  <c r="E46" i="13"/>
  <c r="D46" i="13"/>
  <c r="H46" i="13" s="1"/>
  <c r="C46" i="13"/>
  <c r="P45" i="13"/>
  <c r="O45" i="13"/>
  <c r="N45" i="13"/>
  <c r="M45" i="13"/>
  <c r="L45" i="13"/>
  <c r="K45" i="13"/>
  <c r="G45" i="13"/>
  <c r="E45" i="13"/>
  <c r="D45" i="13"/>
  <c r="I45" i="13" s="1"/>
  <c r="J45" i="13" s="1"/>
  <c r="C45" i="13"/>
  <c r="P44" i="13"/>
  <c r="O44" i="13"/>
  <c r="N44" i="13"/>
  <c r="M44" i="13"/>
  <c r="L44" i="13"/>
  <c r="K44" i="13"/>
  <c r="G44" i="13"/>
  <c r="E44" i="13"/>
  <c r="D44" i="13"/>
  <c r="H44" i="13" s="1"/>
  <c r="C44" i="13"/>
  <c r="P43" i="13"/>
  <c r="O43" i="13"/>
  <c r="N43" i="13"/>
  <c r="M43" i="13"/>
  <c r="L43" i="13"/>
  <c r="K43" i="13"/>
  <c r="G43" i="13"/>
  <c r="E43" i="13"/>
  <c r="D43" i="13"/>
  <c r="I43" i="13" s="1"/>
  <c r="J43" i="13" s="1"/>
  <c r="C43" i="13"/>
  <c r="P42" i="13"/>
  <c r="O42" i="13"/>
  <c r="N42" i="13"/>
  <c r="M42" i="13"/>
  <c r="L42" i="13"/>
  <c r="K42" i="13"/>
  <c r="G42" i="13"/>
  <c r="E42" i="13"/>
  <c r="D42" i="13"/>
  <c r="I42" i="13" s="1"/>
  <c r="J42" i="13" s="1"/>
  <c r="C42" i="13"/>
  <c r="P41" i="13"/>
  <c r="O41" i="13"/>
  <c r="N41" i="13"/>
  <c r="M41" i="13"/>
  <c r="L41" i="13"/>
  <c r="K41" i="13"/>
  <c r="G41" i="13"/>
  <c r="E41" i="13"/>
  <c r="D41" i="13"/>
  <c r="I41" i="13" s="1"/>
  <c r="J41" i="13" s="1"/>
  <c r="C41" i="13"/>
  <c r="P40" i="13"/>
  <c r="O40" i="13"/>
  <c r="N40" i="13"/>
  <c r="M40" i="13"/>
  <c r="L40" i="13"/>
  <c r="K40" i="13"/>
  <c r="G40" i="13"/>
  <c r="E40" i="13"/>
  <c r="D40" i="13"/>
  <c r="I40" i="13" s="1"/>
  <c r="J40" i="13" s="1"/>
  <c r="C40" i="13"/>
  <c r="P39" i="13"/>
  <c r="O39" i="13"/>
  <c r="N39" i="13"/>
  <c r="M39" i="13"/>
  <c r="L39" i="13"/>
  <c r="K39" i="13"/>
  <c r="G39" i="13"/>
  <c r="E39" i="13"/>
  <c r="D39" i="13"/>
  <c r="I39" i="13" s="1"/>
  <c r="J39" i="13" s="1"/>
  <c r="C39" i="13"/>
  <c r="P38" i="13"/>
  <c r="O38" i="13"/>
  <c r="N38" i="13"/>
  <c r="M38" i="13"/>
  <c r="L38" i="13"/>
  <c r="K38" i="13"/>
  <c r="G38" i="13"/>
  <c r="E38" i="13"/>
  <c r="D38" i="13"/>
  <c r="H38" i="13" s="1"/>
  <c r="C38" i="13"/>
  <c r="P37" i="13"/>
  <c r="O37" i="13"/>
  <c r="N37" i="13"/>
  <c r="M37" i="13"/>
  <c r="L37" i="13"/>
  <c r="K37" i="13"/>
  <c r="G37" i="13"/>
  <c r="E37" i="13"/>
  <c r="D37" i="13"/>
  <c r="I37" i="13" s="1"/>
  <c r="J37" i="13" s="1"/>
  <c r="C37" i="13"/>
  <c r="P36" i="13"/>
  <c r="O36" i="13"/>
  <c r="N36" i="13"/>
  <c r="M36" i="13"/>
  <c r="L36" i="13"/>
  <c r="K36" i="13"/>
  <c r="G36" i="13"/>
  <c r="E36" i="13"/>
  <c r="D36" i="13"/>
  <c r="H36" i="13" s="1"/>
  <c r="C36" i="13"/>
  <c r="P35" i="13"/>
  <c r="O35" i="13"/>
  <c r="N35" i="13"/>
  <c r="M35" i="13"/>
  <c r="L35" i="13"/>
  <c r="K35" i="13"/>
  <c r="G35" i="13"/>
  <c r="E35" i="13"/>
  <c r="D35" i="13"/>
  <c r="I35" i="13" s="1"/>
  <c r="J35" i="13" s="1"/>
  <c r="C35" i="13"/>
  <c r="P34" i="13"/>
  <c r="O34" i="13"/>
  <c r="N34" i="13"/>
  <c r="M34" i="13"/>
  <c r="L34" i="13"/>
  <c r="K34" i="13"/>
  <c r="G34" i="13"/>
  <c r="E34" i="13"/>
  <c r="D34" i="13"/>
  <c r="I34" i="13" s="1"/>
  <c r="J34" i="13" s="1"/>
  <c r="C34" i="13"/>
  <c r="P33" i="13"/>
  <c r="O33" i="13"/>
  <c r="N33" i="13"/>
  <c r="M33" i="13"/>
  <c r="L33" i="13"/>
  <c r="K33" i="13"/>
  <c r="G33" i="13"/>
  <c r="E33" i="13"/>
  <c r="D33" i="13"/>
  <c r="I33" i="13" s="1"/>
  <c r="J33" i="13" s="1"/>
  <c r="C33" i="13"/>
  <c r="P32" i="13"/>
  <c r="O32" i="13"/>
  <c r="N32" i="13"/>
  <c r="M32" i="13"/>
  <c r="L32" i="13"/>
  <c r="K32" i="13"/>
  <c r="G32" i="13"/>
  <c r="E32" i="13"/>
  <c r="D32" i="13"/>
  <c r="I32" i="13" s="1"/>
  <c r="J32" i="13" s="1"/>
  <c r="C32" i="13"/>
  <c r="P31" i="13"/>
  <c r="O31" i="13"/>
  <c r="N31" i="13"/>
  <c r="M31" i="13"/>
  <c r="L31" i="13"/>
  <c r="K31" i="13"/>
  <c r="G31" i="13"/>
  <c r="E31" i="13"/>
  <c r="D31" i="13"/>
  <c r="I31" i="13" s="1"/>
  <c r="J31" i="13" s="1"/>
  <c r="C31" i="13"/>
  <c r="P30" i="13"/>
  <c r="O30" i="13"/>
  <c r="N30" i="13"/>
  <c r="M30" i="13"/>
  <c r="L30" i="13"/>
  <c r="K30" i="13"/>
  <c r="G30" i="13"/>
  <c r="E30" i="13"/>
  <c r="D30" i="13"/>
  <c r="H30" i="13" s="1"/>
  <c r="C30" i="13"/>
  <c r="P29" i="13"/>
  <c r="O29" i="13"/>
  <c r="N29" i="13"/>
  <c r="M29" i="13"/>
  <c r="L29" i="13"/>
  <c r="K29" i="13"/>
  <c r="G29" i="13"/>
  <c r="E29" i="13"/>
  <c r="D29" i="13"/>
  <c r="I29" i="13" s="1"/>
  <c r="J29" i="13" s="1"/>
  <c r="C29" i="13"/>
  <c r="P28" i="13"/>
  <c r="O28" i="13"/>
  <c r="N28" i="13"/>
  <c r="M28" i="13"/>
  <c r="L28" i="13"/>
  <c r="K28" i="13"/>
  <c r="G28" i="13"/>
  <c r="E28" i="13"/>
  <c r="D28" i="13"/>
  <c r="H28" i="13" s="1"/>
  <c r="C28" i="13"/>
  <c r="P27" i="13"/>
  <c r="O27" i="13"/>
  <c r="N27" i="13"/>
  <c r="M27" i="13"/>
  <c r="L27" i="13"/>
  <c r="K27" i="13"/>
  <c r="G27" i="13"/>
  <c r="E27" i="13"/>
  <c r="D27" i="13"/>
  <c r="I27" i="13" s="1"/>
  <c r="J27" i="13" s="1"/>
  <c r="C27" i="13"/>
  <c r="P26" i="13"/>
  <c r="O26" i="13"/>
  <c r="N26" i="13"/>
  <c r="M26" i="13"/>
  <c r="L26" i="13"/>
  <c r="K26" i="13"/>
  <c r="G26" i="13"/>
  <c r="E26" i="13"/>
  <c r="D26" i="13"/>
  <c r="I26" i="13" s="1"/>
  <c r="J26" i="13" s="1"/>
  <c r="C26" i="13"/>
  <c r="P25" i="13"/>
  <c r="O25" i="13"/>
  <c r="N25" i="13"/>
  <c r="M25" i="13"/>
  <c r="L25" i="13"/>
  <c r="K25" i="13"/>
  <c r="G25" i="13"/>
  <c r="E25" i="13"/>
  <c r="D25" i="13"/>
  <c r="I25" i="13" s="1"/>
  <c r="J25" i="13" s="1"/>
  <c r="C25" i="13"/>
  <c r="P24" i="13"/>
  <c r="O24" i="13"/>
  <c r="N24" i="13"/>
  <c r="M24" i="13"/>
  <c r="L24" i="13"/>
  <c r="K24" i="13"/>
  <c r="G24" i="13"/>
  <c r="E24" i="13"/>
  <c r="D24" i="13"/>
  <c r="I24" i="13" s="1"/>
  <c r="J24" i="13" s="1"/>
  <c r="C24" i="13"/>
  <c r="P23" i="13"/>
  <c r="O23" i="13"/>
  <c r="N23" i="13"/>
  <c r="M23" i="13"/>
  <c r="L23" i="13"/>
  <c r="K23" i="13"/>
  <c r="G23" i="13"/>
  <c r="E23" i="13"/>
  <c r="D23" i="13"/>
  <c r="I23" i="13" s="1"/>
  <c r="J23" i="13" s="1"/>
  <c r="C23" i="13"/>
  <c r="P22" i="13"/>
  <c r="O22" i="13"/>
  <c r="N22" i="13"/>
  <c r="M22" i="13"/>
  <c r="L22" i="13"/>
  <c r="K22" i="13"/>
  <c r="G22" i="13"/>
  <c r="E22" i="13"/>
  <c r="D22" i="13"/>
  <c r="H22" i="13" s="1"/>
  <c r="C22" i="13"/>
  <c r="P21" i="13"/>
  <c r="O21" i="13"/>
  <c r="N21" i="13"/>
  <c r="M21" i="13"/>
  <c r="L21" i="13"/>
  <c r="K21" i="13"/>
  <c r="G21" i="13"/>
  <c r="E21" i="13"/>
  <c r="D21" i="13"/>
  <c r="I21" i="13" s="1"/>
  <c r="J21" i="13" s="1"/>
  <c r="C21" i="13"/>
  <c r="P20" i="13"/>
  <c r="O20" i="13"/>
  <c r="N20" i="13"/>
  <c r="M20" i="13"/>
  <c r="L20" i="13"/>
  <c r="K20" i="13"/>
  <c r="G20" i="13"/>
  <c r="E20" i="13"/>
  <c r="D20" i="13"/>
  <c r="H20" i="13" s="1"/>
  <c r="C20" i="13"/>
  <c r="P19" i="13"/>
  <c r="O19" i="13"/>
  <c r="N19" i="13"/>
  <c r="M19" i="13"/>
  <c r="L19" i="13"/>
  <c r="K19" i="13"/>
  <c r="G19" i="13"/>
  <c r="E19" i="13"/>
  <c r="D19" i="13"/>
  <c r="I19" i="13" s="1"/>
  <c r="J19" i="13" s="1"/>
  <c r="C19" i="13"/>
  <c r="P18" i="13"/>
  <c r="O18" i="13"/>
  <c r="N18" i="13"/>
  <c r="M18" i="13"/>
  <c r="L18" i="13"/>
  <c r="K18" i="13"/>
  <c r="G18" i="13"/>
  <c r="E18" i="13"/>
  <c r="D18" i="13"/>
  <c r="I18" i="13" s="1"/>
  <c r="J18" i="13" s="1"/>
  <c r="C18" i="13"/>
  <c r="P17" i="13"/>
  <c r="O17" i="13"/>
  <c r="N17" i="13"/>
  <c r="M17" i="13"/>
  <c r="L17" i="13"/>
  <c r="K17" i="13"/>
  <c r="G17" i="13"/>
  <c r="E17" i="13"/>
  <c r="D17" i="13"/>
  <c r="I17" i="13" s="1"/>
  <c r="J17" i="13" s="1"/>
  <c r="C17" i="13"/>
  <c r="P16" i="13"/>
  <c r="O16" i="13"/>
  <c r="N16" i="13"/>
  <c r="M16" i="13"/>
  <c r="L16" i="13"/>
  <c r="K16" i="13"/>
  <c r="G16" i="13"/>
  <c r="E16" i="13"/>
  <c r="D16" i="13"/>
  <c r="I16" i="13" s="1"/>
  <c r="J16" i="13" s="1"/>
  <c r="C16" i="13"/>
  <c r="P15" i="13"/>
  <c r="O15" i="13"/>
  <c r="N15" i="13"/>
  <c r="M15" i="13"/>
  <c r="L15" i="13"/>
  <c r="K15" i="13"/>
  <c r="G15" i="13"/>
  <c r="E15" i="13"/>
  <c r="D15" i="13"/>
  <c r="I15" i="13" s="1"/>
  <c r="J15" i="13" s="1"/>
  <c r="C15" i="13"/>
  <c r="P14" i="13"/>
  <c r="O14" i="13"/>
  <c r="N14" i="13"/>
  <c r="M14" i="13"/>
  <c r="L14" i="13"/>
  <c r="K14" i="13"/>
  <c r="G14" i="13"/>
  <c r="E14" i="13"/>
  <c r="D14" i="13"/>
  <c r="H14" i="13" s="1"/>
  <c r="C14" i="13"/>
  <c r="P13" i="13"/>
  <c r="O13" i="13"/>
  <c r="N13" i="13"/>
  <c r="M13" i="13"/>
  <c r="L13" i="13"/>
  <c r="K13" i="13"/>
  <c r="G13" i="13"/>
  <c r="E13" i="13"/>
  <c r="D13" i="13"/>
  <c r="I13" i="13" s="1"/>
  <c r="J13" i="13" s="1"/>
  <c r="P12" i="13"/>
  <c r="O12" i="13"/>
  <c r="N12" i="13"/>
  <c r="M12" i="13"/>
  <c r="L12" i="13"/>
  <c r="K12" i="13"/>
  <c r="G12" i="13"/>
  <c r="E12" i="13"/>
  <c r="D12" i="13"/>
  <c r="H12" i="13" s="1"/>
  <c r="C12" i="13"/>
  <c r="P11" i="13"/>
  <c r="O11" i="13"/>
  <c r="N11" i="13"/>
  <c r="M11" i="13"/>
  <c r="L11" i="13"/>
  <c r="K11" i="13"/>
  <c r="G11" i="13"/>
  <c r="D11" i="13"/>
  <c r="I11" i="13" s="1"/>
  <c r="J11" i="13" s="1"/>
  <c r="C11" i="13"/>
  <c r="L22" i="12"/>
  <c r="K22" i="12"/>
  <c r="J22" i="12"/>
  <c r="H22" i="12"/>
  <c r="G22" i="12"/>
  <c r="F22" i="12"/>
  <c r="L21" i="12"/>
  <c r="J21" i="12"/>
  <c r="I21" i="12"/>
  <c r="H21" i="12"/>
  <c r="G21" i="12"/>
  <c r="F21" i="12"/>
  <c r="L20" i="12"/>
  <c r="J20" i="12"/>
  <c r="I20" i="12"/>
  <c r="H20" i="12"/>
  <c r="G20" i="12"/>
  <c r="F20" i="12"/>
  <c r="L19" i="12"/>
  <c r="I19" i="12"/>
  <c r="H19" i="12"/>
  <c r="G19" i="12"/>
  <c r="F19" i="12"/>
  <c r="L16" i="12"/>
  <c r="J16" i="12"/>
  <c r="I16" i="12"/>
  <c r="H16" i="12"/>
  <c r="G16" i="12"/>
  <c r="F16" i="12"/>
  <c r="E16" i="12"/>
  <c r="D16" i="12"/>
  <c r="C16" i="12"/>
  <c r="L15" i="12"/>
  <c r="J15" i="12"/>
  <c r="I15" i="12"/>
  <c r="H15" i="12"/>
  <c r="G15" i="12"/>
  <c r="F15" i="12"/>
  <c r="E15" i="12"/>
  <c r="D15" i="12"/>
  <c r="C15" i="12"/>
  <c r="L14" i="12"/>
  <c r="J14" i="12"/>
  <c r="I14" i="12"/>
  <c r="H14" i="12"/>
  <c r="G14" i="12"/>
  <c r="F14" i="12"/>
  <c r="E14" i="12"/>
  <c r="D14" i="12"/>
  <c r="C14" i="12"/>
  <c r="L13" i="12"/>
  <c r="I13" i="12"/>
  <c r="H13" i="12"/>
  <c r="G13" i="12"/>
  <c r="F13" i="12"/>
  <c r="E13" i="12"/>
  <c r="D13" i="12"/>
  <c r="C13" i="12"/>
  <c r="L12" i="12"/>
  <c r="J12" i="12"/>
  <c r="H12" i="12"/>
  <c r="G12" i="12"/>
  <c r="F12" i="12"/>
  <c r="E12" i="12"/>
  <c r="D12" i="12"/>
  <c r="C12" i="12"/>
  <c r="L11" i="12"/>
  <c r="J11" i="12"/>
  <c r="I11" i="12"/>
  <c r="H11" i="12"/>
  <c r="G11" i="12"/>
  <c r="F11" i="12"/>
  <c r="E11" i="12"/>
  <c r="D11" i="12"/>
  <c r="C11" i="12"/>
  <c r="M14" i="11"/>
  <c r="K14" i="11"/>
  <c r="J14" i="11"/>
  <c r="I14" i="11"/>
  <c r="H14" i="11"/>
  <c r="G14" i="11"/>
  <c r="F14" i="11"/>
  <c r="E14" i="11"/>
  <c r="C14" i="11"/>
  <c r="M13" i="11"/>
  <c r="K13" i="11"/>
  <c r="J13" i="11"/>
  <c r="I13" i="11"/>
  <c r="H13" i="11"/>
  <c r="G13" i="11"/>
  <c r="F13" i="11"/>
  <c r="E13" i="11"/>
  <c r="C13" i="11"/>
  <c r="M12" i="11"/>
  <c r="K12" i="11"/>
  <c r="J12" i="11"/>
  <c r="I12" i="11"/>
  <c r="H12" i="11"/>
  <c r="G12" i="11"/>
  <c r="F12" i="11"/>
  <c r="E12" i="11"/>
  <c r="M11" i="11"/>
  <c r="K11" i="11"/>
  <c r="J11" i="11"/>
  <c r="I11" i="11"/>
  <c r="H11" i="11"/>
  <c r="G11" i="11"/>
  <c r="F11" i="11"/>
  <c r="E11" i="11"/>
  <c r="L28" i="10"/>
  <c r="J28" i="10"/>
  <c r="I28" i="10"/>
  <c r="C28" i="10"/>
  <c r="L24" i="10"/>
  <c r="K24" i="10"/>
  <c r="J24" i="10"/>
  <c r="H24" i="10"/>
  <c r="G24" i="10"/>
  <c r="F24" i="10"/>
  <c r="E24" i="10"/>
  <c r="D24" i="10"/>
  <c r="L23" i="10"/>
  <c r="J23" i="10"/>
  <c r="I23" i="10"/>
  <c r="H23" i="10"/>
  <c r="G23" i="10"/>
  <c r="F23" i="10"/>
  <c r="E23" i="10"/>
  <c r="D23" i="10"/>
  <c r="C23" i="10"/>
  <c r="L22" i="10"/>
  <c r="J22" i="10"/>
  <c r="I22" i="10"/>
  <c r="H22" i="10"/>
  <c r="G22" i="10"/>
  <c r="F22" i="10"/>
  <c r="E22" i="10"/>
  <c r="D22" i="10"/>
  <c r="C22" i="10"/>
  <c r="L18" i="10"/>
  <c r="J18" i="10"/>
  <c r="I18" i="10"/>
  <c r="H18" i="10"/>
  <c r="G18" i="10"/>
  <c r="F18" i="10"/>
  <c r="D18" i="10"/>
  <c r="C18" i="10"/>
  <c r="L16" i="10"/>
  <c r="K16" i="10"/>
  <c r="J16" i="10"/>
  <c r="I16" i="10"/>
  <c r="H16" i="10"/>
  <c r="G16" i="10"/>
  <c r="F16" i="10"/>
  <c r="E16" i="10"/>
  <c r="D16" i="10"/>
  <c r="C16" i="10"/>
  <c r="L14" i="10"/>
  <c r="J14" i="10"/>
  <c r="I14" i="10"/>
  <c r="H14" i="10"/>
  <c r="G14" i="10"/>
  <c r="F14" i="10"/>
  <c r="E14" i="10"/>
  <c r="D14" i="10"/>
  <c r="C14" i="10"/>
  <c r="L12" i="10"/>
  <c r="J12" i="10"/>
  <c r="I12" i="10"/>
  <c r="H12" i="10"/>
  <c r="G12" i="10"/>
  <c r="F12" i="10"/>
  <c r="E12" i="10"/>
  <c r="D12" i="10"/>
  <c r="C12" i="10"/>
  <c r="J11" i="10"/>
  <c r="I11" i="10"/>
  <c r="H11" i="10"/>
  <c r="G11" i="10"/>
  <c r="F11" i="10"/>
  <c r="E11" i="10"/>
  <c r="D11" i="10"/>
  <c r="C11" i="10"/>
  <c r="M19" i="9"/>
  <c r="L19" i="9"/>
  <c r="K19" i="9"/>
  <c r="H19" i="9"/>
  <c r="G19" i="9"/>
  <c r="F19" i="9"/>
  <c r="E19" i="9"/>
  <c r="D19" i="9"/>
  <c r="C19" i="9"/>
  <c r="M18" i="9"/>
  <c r="K18" i="9"/>
  <c r="J18" i="9"/>
  <c r="H18" i="9"/>
  <c r="G18" i="9"/>
  <c r="F18" i="9"/>
  <c r="E18" i="9"/>
  <c r="D18" i="9"/>
  <c r="C18" i="9"/>
  <c r="M17" i="9"/>
  <c r="K17" i="9"/>
  <c r="J17" i="9"/>
  <c r="H17" i="9"/>
  <c r="G17" i="9"/>
  <c r="F17" i="9"/>
  <c r="E17" i="9"/>
  <c r="D17" i="9"/>
  <c r="M16" i="9"/>
  <c r="K16" i="9"/>
  <c r="J16" i="9"/>
  <c r="H16" i="9"/>
  <c r="G16" i="9"/>
  <c r="F16" i="9"/>
  <c r="E16" i="9"/>
  <c r="D16" i="9"/>
  <c r="M15" i="9"/>
  <c r="K15" i="9"/>
  <c r="J15" i="9"/>
  <c r="H15" i="9"/>
  <c r="G15" i="9"/>
  <c r="F15" i="9"/>
  <c r="E15" i="9"/>
  <c r="D15" i="9"/>
  <c r="M14" i="9"/>
  <c r="K14" i="9"/>
  <c r="J14" i="9"/>
  <c r="H14" i="9"/>
  <c r="G14" i="9"/>
  <c r="F14" i="9"/>
  <c r="E14" i="9"/>
  <c r="D14" i="9"/>
  <c r="M13" i="9"/>
  <c r="K13" i="9"/>
  <c r="J13" i="9"/>
  <c r="H13" i="9"/>
  <c r="G13" i="9"/>
  <c r="F13" i="9"/>
  <c r="E13" i="9"/>
  <c r="D13" i="9"/>
  <c r="C13" i="9"/>
  <c r="M12" i="9"/>
  <c r="J12" i="9"/>
  <c r="H12" i="9"/>
  <c r="G12" i="9"/>
  <c r="F12" i="9"/>
  <c r="E12" i="9"/>
  <c r="D12" i="9"/>
  <c r="C12" i="9"/>
  <c r="M11" i="9"/>
  <c r="L11" i="9"/>
  <c r="K11" i="9"/>
  <c r="H11" i="9"/>
  <c r="G11" i="9"/>
  <c r="F11" i="9"/>
  <c r="E11" i="9"/>
  <c r="D11" i="9"/>
  <c r="C11" i="9"/>
  <c r="L17" i="8"/>
  <c r="J17" i="8"/>
  <c r="I17" i="8"/>
  <c r="H17" i="8"/>
  <c r="G17" i="8"/>
  <c r="F17" i="8"/>
  <c r="E17" i="8"/>
  <c r="D17" i="8"/>
  <c r="C17" i="8"/>
  <c r="L16" i="8"/>
  <c r="J16" i="8"/>
  <c r="I16" i="8"/>
  <c r="H16" i="8"/>
  <c r="G16" i="8"/>
  <c r="F16" i="8"/>
  <c r="E16" i="8"/>
  <c r="D16" i="8"/>
  <c r="L15" i="8"/>
  <c r="J15" i="8"/>
  <c r="I15" i="8"/>
  <c r="H15" i="8"/>
  <c r="G15" i="8"/>
  <c r="F15" i="8"/>
  <c r="E15" i="8"/>
  <c r="D15" i="8"/>
  <c r="L14" i="8"/>
  <c r="J14" i="8"/>
  <c r="I14" i="8"/>
  <c r="H14" i="8"/>
  <c r="G14" i="8"/>
  <c r="F14" i="8"/>
  <c r="E14" i="8"/>
  <c r="D14" i="8"/>
  <c r="C14" i="8"/>
  <c r="L13" i="8"/>
  <c r="J13" i="8"/>
  <c r="I13" i="8"/>
  <c r="H13" i="8"/>
  <c r="G13" i="8"/>
  <c r="F13" i="8"/>
  <c r="E13" i="8"/>
  <c r="D13" i="8"/>
  <c r="L12" i="8"/>
  <c r="J12" i="8"/>
  <c r="I12" i="8"/>
  <c r="H12" i="8"/>
  <c r="G12" i="8"/>
  <c r="F12" i="8"/>
  <c r="E12" i="8"/>
  <c r="D12" i="8"/>
  <c r="C12" i="8"/>
  <c r="L11" i="8"/>
  <c r="I11" i="8"/>
  <c r="H11" i="8"/>
  <c r="G11" i="8"/>
  <c r="F11" i="8"/>
  <c r="E11" i="8"/>
  <c r="D11" i="8"/>
  <c r="C11" i="8"/>
  <c r="O21" i="7"/>
  <c r="M21" i="7"/>
  <c r="L21" i="7"/>
  <c r="O17" i="7"/>
  <c r="M17" i="7"/>
  <c r="L17" i="7"/>
  <c r="I17" i="7"/>
  <c r="H17" i="7"/>
  <c r="G17" i="7"/>
  <c r="F17" i="7"/>
  <c r="E17" i="7"/>
  <c r="C17" i="7"/>
  <c r="O16" i="7"/>
  <c r="M16" i="7"/>
  <c r="L16" i="7"/>
  <c r="I16" i="7"/>
  <c r="H16" i="7"/>
  <c r="G16" i="7"/>
  <c r="F16" i="7"/>
  <c r="E16" i="7"/>
  <c r="C16" i="7"/>
  <c r="O15" i="7"/>
  <c r="M15" i="7"/>
  <c r="L15" i="7"/>
  <c r="I15" i="7"/>
  <c r="H15" i="7"/>
  <c r="G15" i="7"/>
  <c r="F15" i="7"/>
  <c r="E15" i="7"/>
  <c r="C15" i="7"/>
  <c r="O14" i="7"/>
  <c r="M14" i="7"/>
  <c r="L14" i="7"/>
  <c r="I14" i="7"/>
  <c r="H14" i="7"/>
  <c r="G14" i="7"/>
  <c r="F14" i="7"/>
  <c r="E14" i="7"/>
  <c r="C14" i="7"/>
  <c r="O13" i="7"/>
  <c r="M13" i="7"/>
  <c r="L13" i="7"/>
  <c r="I13" i="7"/>
  <c r="H13" i="7"/>
  <c r="G13" i="7"/>
  <c r="F13" i="7"/>
  <c r="E13" i="7"/>
  <c r="C13" i="7"/>
  <c r="O12" i="7"/>
  <c r="M12" i="7"/>
  <c r="L12" i="7"/>
  <c r="I12" i="7"/>
  <c r="H12" i="7"/>
  <c r="G12" i="7"/>
  <c r="F12" i="7"/>
  <c r="E12" i="7"/>
  <c r="C12" i="7"/>
  <c r="O11" i="7"/>
  <c r="M11" i="7"/>
  <c r="L11" i="7"/>
  <c r="I11" i="7"/>
  <c r="H11" i="7"/>
  <c r="G11" i="7"/>
  <c r="F11" i="7"/>
  <c r="E11" i="7"/>
  <c r="C11" i="7"/>
  <c r="N17" i="6"/>
  <c r="L17" i="6"/>
  <c r="N16" i="6"/>
  <c r="L16" i="6"/>
  <c r="N15" i="6"/>
  <c r="L15" i="6"/>
  <c r="N14" i="6"/>
  <c r="R43" i="5"/>
  <c r="P43" i="5"/>
  <c r="O43" i="5"/>
  <c r="I43" i="5"/>
  <c r="H43" i="5"/>
  <c r="G43" i="5"/>
  <c r="F43" i="5"/>
  <c r="E43" i="5"/>
  <c r="C43" i="5"/>
  <c r="Z42" i="5"/>
  <c r="X42" i="5"/>
  <c r="W42" i="5"/>
  <c r="V42" i="5"/>
  <c r="U42" i="5"/>
  <c r="R42" i="5"/>
  <c r="P42" i="5"/>
  <c r="O42" i="5"/>
  <c r="I42" i="5"/>
  <c r="H42" i="5"/>
  <c r="G42" i="5"/>
  <c r="F42" i="5"/>
  <c r="E42" i="5"/>
  <c r="C42" i="5"/>
  <c r="Z41" i="5"/>
  <c r="X41" i="5"/>
  <c r="W41" i="5"/>
  <c r="V41" i="5"/>
  <c r="U41" i="5"/>
  <c r="R41" i="5"/>
  <c r="O41" i="5"/>
  <c r="I41" i="5"/>
  <c r="H41" i="5"/>
  <c r="G41" i="5"/>
  <c r="F41" i="5"/>
  <c r="E41" i="5"/>
  <c r="Z40" i="5"/>
  <c r="X40" i="5"/>
  <c r="W40" i="5"/>
  <c r="V40" i="5"/>
  <c r="U40" i="5"/>
  <c r="R40" i="5"/>
  <c r="P40" i="5"/>
  <c r="O40" i="5"/>
  <c r="I40" i="5"/>
  <c r="H40" i="5"/>
  <c r="G40" i="5"/>
  <c r="F40" i="5"/>
  <c r="E40" i="5"/>
  <c r="C40" i="5"/>
  <c r="Z39" i="5"/>
  <c r="X39" i="5"/>
  <c r="W39" i="5"/>
  <c r="V39" i="5"/>
  <c r="U39" i="5"/>
  <c r="R39" i="5"/>
  <c r="P39" i="5"/>
  <c r="O39" i="5"/>
  <c r="I39" i="5"/>
  <c r="H39" i="5"/>
  <c r="G39" i="5"/>
  <c r="F39" i="5"/>
  <c r="E39" i="5"/>
  <c r="C39" i="5"/>
  <c r="Z38" i="5"/>
  <c r="W38" i="5"/>
  <c r="V38" i="5"/>
  <c r="U38" i="5"/>
  <c r="R38" i="5"/>
  <c r="P38" i="5"/>
  <c r="O38" i="5"/>
  <c r="I38" i="5"/>
  <c r="H38" i="5"/>
  <c r="G38" i="5"/>
  <c r="F38" i="5"/>
  <c r="E38" i="5"/>
  <c r="C38" i="5"/>
  <c r="Z37" i="5"/>
  <c r="Y37" i="5"/>
  <c r="X37" i="5"/>
  <c r="V37" i="5"/>
  <c r="U37" i="5"/>
  <c r="R37" i="5"/>
  <c r="O37" i="5"/>
  <c r="I37" i="5"/>
  <c r="H37" i="5"/>
  <c r="G37" i="5"/>
  <c r="F37" i="5"/>
  <c r="E37" i="5"/>
  <c r="C37" i="5"/>
  <c r="Z36" i="5"/>
  <c r="X36" i="5"/>
  <c r="W36" i="5"/>
  <c r="V36" i="5"/>
  <c r="U36" i="5"/>
  <c r="R36" i="5"/>
  <c r="P36" i="5"/>
  <c r="O36" i="5"/>
  <c r="I36" i="5"/>
  <c r="H36" i="5"/>
  <c r="G36" i="5"/>
  <c r="F36" i="5"/>
  <c r="E36" i="5"/>
  <c r="C36" i="5"/>
  <c r="Z35" i="5"/>
  <c r="X35" i="5"/>
  <c r="W35" i="5"/>
  <c r="V35" i="5"/>
  <c r="U35" i="5"/>
  <c r="R35" i="5"/>
  <c r="P35" i="5"/>
  <c r="O35" i="5"/>
  <c r="I35" i="5"/>
  <c r="H35" i="5"/>
  <c r="G35" i="5"/>
  <c r="F35" i="5"/>
  <c r="E35" i="5"/>
  <c r="C35" i="5"/>
  <c r="Z34" i="5"/>
  <c r="X34" i="5"/>
  <c r="W34" i="5"/>
  <c r="V34" i="5"/>
  <c r="U34" i="5"/>
  <c r="R34" i="5"/>
  <c r="P34" i="5"/>
  <c r="O34" i="5"/>
  <c r="I34" i="5"/>
  <c r="H34" i="5"/>
  <c r="G34" i="5"/>
  <c r="F34" i="5"/>
  <c r="E34" i="5"/>
  <c r="C34" i="5"/>
  <c r="Z33" i="5"/>
  <c r="X33" i="5"/>
  <c r="W33" i="5"/>
  <c r="V33" i="5"/>
  <c r="U33" i="5"/>
  <c r="R33" i="5"/>
  <c r="O33" i="5"/>
  <c r="I33" i="5"/>
  <c r="H33" i="5"/>
  <c r="G33" i="5"/>
  <c r="F33" i="5"/>
  <c r="E33" i="5"/>
  <c r="Z32" i="5"/>
  <c r="X32" i="5"/>
  <c r="W32" i="5"/>
  <c r="V32" i="5"/>
  <c r="U32" i="5"/>
  <c r="R32" i="5"/>
  <c r="P32" i="5"/>
  <c r="O32" i="5"/>
  <c r="I32" i="5"/>
  <c r="H32" i="5"/>
  <c r="G32" i="5"/>
  <c r="F32" i="5"/>
  <c r="E32" i="5"/>
  <c r="C32" i="5"/>
  <c r="Z31" i="5"/>
  <c r="X31" i="5"/>
  <c r="W31" i="5"/>
  <c r="V31" i="5"/>
  <c r="U31" i="5"/>
  <c r="R31" i="5"/>
  <c r="P31" i="5"/>
  <c r="O31" i="5"/>
  <c r="I31" i="5"/>
  <c r="H31" i="5"/>
  <c r="G31" i="5"/>
  <c r="F31" i="5"/>
  <c r="E31" i="5"/>
  <c r="C31" i="5"/>
  <c r="Z30" i="5"/>
  <c r="W30" i="5"/>
  <c r="V30" i="5"/>
  <c r="U30" i="5"/>
  <c r="R30" i="5"/>
  <c r="P30" i="5"/>
  <c r="O30" i="5"/>
  <c r="I30" i="5"/>
  <c r="H30" i="5"/>
  <c r="G30" i="5"/>
  <c r="F30" i="5"/>
  <c r="E30" i="5"/>
  <c r="C30" i="5"/>
  <c r="Z29" i="5"/>
  <c r="Y29" i="5"/>
  <c r="X29" i="5"/>
  <c r="V29" i="5"/>
  <c r="U29" i="5"/>
  <c r="R29" i="5"/>
  <c r="O29" i="5"/>
  <c r="I29" i="5"/>
  <c r="H29" i="5"/>
  <c r="G29" i="5"/>
  <c r="F29" i="5"/>
  <c r="E29" i="5"/>
  <c r="Z28" i="5"/>
  <c r="X28" i="5"/>
  <c r="W28" i="5"/>
  <c r="V28" i="5"/>
  <c r="U28" i="5"/>
  <c r="R28" i="5"/>
  <c r="P28" i="5"/>
  <c r="O28" i="5"/>
  <c r="I28" i="5"/>
  <c r="H28" i="5"/>
  <c r="G28" i="5"/>
  <c r="F28" i="5"/>
  <c r="E28" i="5"/>
  <c r="C28" i="5"/>
  <c r="Z27" i="5"/>
  <c r="X27" i="5"/>
  <c r="W27" i="5"/>
  <c r="V27" i="5"/>
  <c r="U27" i="5"/>
  <c r="Z26" i="5"/>
  <c r="X26" i="5"/>
  <c r="W26" i="5"/>
  <c r="V26" i="5"/>
  <c r="U26" i="5"/>
  <c r="R26" i="5"/>
  <c r="P26" i="5"/>
  <c r="O26" i="5"/>
  <c r="I26" i="5"/>
  <c r="H26" i="5"/>
  <c r="G26" i="5"/>
  <c r="F26" i="5"/>
  <c r="E26" i="5"/>
  <c r="C26" i="5"/>
  <c r="Z25" i="5"/>
  <c r="X25" i="5"/>
  <c r="W25" i="5"/>
  <c r="V25" i="5"/>
  <c r="U25" i="5"/>
  <c r="R25" i="5"/>
  <c r="P25" i="5"/>
  <c r="O25" i="5"/>
  <c r="I25" i="5"/>
  <c r="H25" i="5"/>
  <c r="G25" i="5"/>
  <c r="F25" i="5"/>
  <c r="E25" i="5"/>
  <c r="Z24" i="5"/>
  <c r="X24" i="5"/>
  <c r="W24" i="5"/>
  <c r="V24" i="5"/>
  <c r="U24" i="5"/>
  <c r="R24" i="5"/>
  <c r="Q24" i="5"/>
  <c r="P24" i="5"/>
  <c r="I24" i="5"/>
  <c r="H24" i="5"/>
  <c r="G24" i="5"/>
  <c r="F24" i="5"/>
  <c r="E24" i="5"/>
  <c r="Z23" i="5"/>
  <c r="X23" i="5"/>
  <c r="W23" i="5"/>
  <c r="V23" i="5"/>
  <c r="U23" i="5"/>
  <c r="R23" i="5"/>
  <c r="P23" i="5"/>
  <c r="O23" i="5"/>
  <c r="I23" i="5"/>
  <c r="H23" i="5"/>
  <c r="G23" i="5"/>
  <c r="F23" i="5"/>
  <c r="E23" i="5"/>
  <c r="Z22" i="5"/>
  <c r="W22" i="5"/>
  <c r="V22" i="5"/>
  <c r="U22" i="5"/>
  <c r="R22" i="5"/>
  <c r="P22" i="5"/>
  <c r="O22" i="5"/>
  <c r="I22" i="5"/>
  <c r="H22" i="5"/>
  <c r="G22" i="5"/>
  <c r="F22" i="5"/>
  <c r="E22" i="5"/>
  <c r="C22" i="5"/>
  <c r="Z21" i="5"/>
  <c r="Y21" i="5"/>
  <c r="X21" i="5"/>
  <c r="V21" i="5"/>
  <c r="U21" i="5"/>
  <c r="R21" i="5"/>
  <c r="P21" i="5"/>
  <c r="O21" i="5"/>
  <c r="I21" i="5"/>
  <c r="H21" i="5"/>
  <c r="G21" i="5"/>
  <c r="F21" i="5"/>
  <c r="E21" i="5"/>
  <c r="C21" i="5"/>
  <c r="Z20" i="5"/>
  <c r="X20" i="5"/>
  <c r="W20" i="5"/>
  <c r="V20" i="5"/>
  <c r="U20" i="5"/>
  <c r="R20" i="5"/>
  <c r="Q20" i="5"/>
  <c r="P20" i="5"/>
  <c r="I20" i="5"/>
  <c r="H20" i="5"/>
  <c r="G20" i="5"/>
  <c r="F20" i="5"/>
  <c r="E20" i="5"/>
  <c r="Z19" i="5"/>
  <c r="X19" i="5"/>
  <c r="W19" i="5"/>
  <c r="V19" i="5"/>
  <c r="U19" i="5"/>
  <c r="R19" i="5"/>
  <c r="P19" i="5"/>
  <c r="O19" i="5"/>
  <c r="I19" i="5"/>
  <c r="H19" i="5"/>
  <c r="G19" i="5"/>
  <c r="F19" i="5"/>
  <c r="E19" i="5"/>
  <c r="Z18" i="5"/>
  <c r="X18" i="5"/>
  <c r="W18" i="5"/>
  <c r="V18" i="5"/>
  <c r="U18" i="5"/>
  <c r="R18" i="5"/>
  <c r="P18" i="5"/>
  <c r="O18" i="5"/>
  <c r="I18" i="5"/>
  <c r="H18" i="5"/>
  <c r="G18" i="5"/>
  <c r="F18" i="5"/>
  <c r="E18" i="5"/>
  <c r="C18" i="5"/>
  <c r="Z17" i="5"/>
  <c r="X17" i="5"/>
  <c r="W17" i="5"/>
  <c r="V17" i="5"/>
  <c r="U17" i="5"/>
  <c r="R17" i="5"/>
  <c r="P17" i="5"/>
  <c r="O17" i="5"/>
  <c r="I17" i="5"/>
  <c r="H17" i="5"/>
  <c r="G17" i="5"/>
  <c r="F17" i="5"/>
  <c r="E17" i="5"/>
  <c r="Z16" i="5"/>
  <c r="X16" i="5"/>
  <c r="W16" i="5"/>
  <c r="V16" i="5"/>
  <c r="U16" i="5"/>
  <c r="R16" i="5"/>
  <c r="Q16" i="5"/>
  <c r="P16" i="5"/>
  <c r="I16" i="5"/>
  <c r="H16" i="5"/>
  <c r="G16" i="5"/>
  <c r="F16" i="5"/>
  <c r="E16" i="5"/>
  <c r="Z15" i="5"/>
  <c r="X15" i="5"/>
  <c r="W15" i="5"/>
  <c r="V15" i="5"/>
  <c r="U15" i="5"/>
  <c r="R15" i="5"/>
  <c r="P15" i="5"/>
  <c r="O15" i="5"/>
  <c r="I15" i="5"/>
  <c r="H15" i="5"/>
  <c r="G15" i="5"/>
  <c r="F15" i="5"/>
  <c r="E15" i="5"/>
  <c r="Z14" i="5"/>
  <c r="W14" i="5"/>
  <c r="V14" i="5"/>
  <c r="U14" i="5"/>
  <c r="R14" i="5"/>
  <c r="P14" i="5"/>
  <c r="O14" i="5"/>
  <c r="I14" i="5"/>
  <c r="H14" i="5"/>
  <c r="G14" i="5"/>
  <c r="F14" i="5"/>
  <c r="E14" i="5"/>
  <c r="C14" i="5"/>
  <c r="Z13" i="5"/>
  <c r="X13" i="5"/>
  <c r="W13" i="5"/>
  <c r="V13" i="5"/>
  <c r="U13" i="5"/>
  <c r="R13" i="5"/>
  <c r="P13" i="5"/>
  <c r="O13" i="5"/>
  <c r="I13" i="5"/>
  <c r="H13" i="5"/>
  <c r="G13" i="5"/>
  <c r="F13" i="5"/>
  <c r="E13" i="5"/>
  <c r="C13" i="5"/>
  <c r="Z12" i="5"/>
  <c r="X12" i="5"/>
  <c r="W12" i="5"/>
  <c r="V12" i="5"/>
  <c r="U12" i="5"/>
  <c r="R12" i="5"/>
  <c r="P12" i="5"/>
  <c r="O12" i="5"/>
  <c r="I12" i="5"/>
  <c r="H12" i="5"/>
  <c r="G12" i="5"/>
  <c r="F12" i="5"/>
  <c r="E12" i="5"/>
  <c r="Z11" i="5"/>
  <c r="X11" i="5"/>
  <c r="W11" i="5"/>
  <c r="V11" i="5"/>
  <c r="U11" i="5"/>
  <c r="R11" i="5"/>
  <c r="P11" i="5"/>
  <c r="O11" i="5"/>
  <c r="I11" i="5"/>
  <c r="H11" i="5"/>
  <c r="G11" i="5"/>
  <c r="F11" i="5"/>
  <c r="E11" i="5"/>
  <c r="L39" i="4"/>
  <c r="J39" i="4"/>
  <c r="F39" i="4"/>
  <c r="E39" i="4"/>
  <c r="D39" i="4"/>
  <c r="C39" i="4"/>
  <c r="L38" i="4"/>
  <c r="J38" i="4"/>
  <c r="F38" i="4"/>
  <c r="E38" i="4"/>
  <c r="D38" i="4"/>
  <c r="C38" i="4"/>
  <c r="L37" i="4"/>
  <c r="F37" i="4"/>
  <c r="E37" i="4"/>
  <c r="D37" i="4"/>
  <c r="L36" i="4"/>
  <c r="J36" i="4"/>
  <c r="F36" i="4"/>
  <c r="E36" i="4"/>
  <c r="D36" i="4"/>
  <c r="C36" i="4"/>
  <c r="L35" i="4"/>
  <c r="J35" i="4"/>
  <c r="F35" i="4"/>
  <c r="E35" i="4"/>
  <c r="D35" i="4"/>
  <c r="C35" i="4"/>
  <c r="L34" i="4"/>
  <c r="J34" i="4"/>
  <c r="F34" i="4"/>
  <c r="E34" i="4"/>
  <c r="D34" i="4"/>
  <c r="C34" i="4"/>
  <c r="L33" i="4"/>
  <c r="F33" i="4"/>
  <c r="E33" i="4"/>
  <c r="D33" i="4"/>
  <c r="L32" i="4"/>
  <c r="J32" i="4"/>
  <c r="F32" i="4"/>
  <c r="E32" i="4"/>
  <c r="D32" i="4"/>
  <c r="C32" i="4"/>
  <c r="L31" i="4"/>
  <c r="J31" i="4"/>
  <c r="F31" i="4"/>
  <c r="E31" i="4"/>
  <c r="D31" i="4"/>
  <c r="C31" i="4"/>
  <c r="L30" i="4"/>
  <c r="J30" i="4"/>
  <c r="F30" i="4"/>
  <c r="E30" i="4"/>
  <c r="D30" i="4"/>
  <c r="C30" i="4"/>
  <c r="L29" i="4"/>
  <c r="F29" i="4"/>
  <c r="E29" i="4"/>
  <c r="D29" i="4"/>
  <c r="C29" i="4"/>
  <c r="L28" i="4"/>
  <c r="J28" i="4"/>
  <c r="F28" i="4"/>
  <c r="E28" i="4"/>
  <c r="D28" i="4"/>
  <c r="C28" i="4"/>
  <c r="L27" i="4"/>
  <c r="J27" i="4"/>
  <c r="F27" i="4"/>
  <c r="E27" i="4"/>
  <c r="D27" i="4"/>
  <c r="C27" i="4"/>
  <c r="L26" i="4"/>
  <c r="J26" i="4"/>
  <c r="I26" i="4"/>
  <c r="H26" i="4"/>
  <c r="G26" i="4"/>
  <c r="F26" i="4"/>
  <c r="E26" i="4"/>
  <c r="D26" i="4"/>
  <c r="L24" i="4"/>
  <c r="J24" i="4"/>
  <c r="I24" i="4"/>
  <c r="H24" i="4"/>
  <c r="G24" i="4"/>
  <c r="F24" i="4"/>
  <c r="E24" i="4"/>
  <c r="D24" i="4"/>
  <c r="C24" i="4"/>
  <c r="L23" i="4"/>
  <c r="J23" i="4"/>
  <c r="I23" i="4"/>
  <c r="H23" i="4"/>
  <c r="G23" i="4"/>
  <c r="F23" i="4"/>
  <c r="E23" i="4"/>
  <c r="D23" i="4"/>
  <c r="C23" i="4"/>
  <c r="L22" i="4"/>
  <c r="K22" i="4"/>
  <c r="J22" i="4"/>
  <c r="H22" i="4"/>
  <c r="G22" i="4"/>
  <c r="F22" i="4"/>
  <c r="E22" i="4"/>
  <c r="D22" i="4"/>
  <c r="L21" i="4"/>
  <c r="J21" i="4"/>
  <c r="I21" i="4"/>
  <c r="H21" i="4"/>
  <c r="G21" i="4"/>
  <c r="F21" i="4"/>
  <c r="E21" i="4"/>
  <c r="D21" i="4"/>
  <c r="C21" i="4"/>
  <c r="L20" i="4"/>
  <c r="J20" i="4"/>
  <c r="I20" i="4"/>
  <c r="H20" i="4"/>
  <c r="G20" i="4"/>
  <c r="F20" i="4"/>
  <c r="E20" i="4"/>
  <c r="D20" i="4"/>
  <c r="C20" i="4"/>
  <c r="L19" i="4"/>
  <c r="J19" i="4"/>
  <c r="I19" i="4"/>
  <c r="H19" i="4"/>
  <c r="G19" i="4"/>
  <c r="F19" i="4"/>
  <c r="E19" i="4"/>
  <c r="D19" i="4"/>
  <c r="L18" i="4"/>
  <c r="K18" i="4"/>
  <c r="J18" i="4"/>
  <c r="H18" i="4"/>
  <c r="G18" i="4"/>
  <c r="F18" i="4"/>
  <c r="E18" i="4"/>
  <c r="D18" i="4"/>
  <c r="L17" i="4"/>
  <c r="J17" i="4"/>
  <c r="I17" i="4"/>
  <c r="H17" i="4"/>
  <c r="G17" i="4"/>
  <c r="F17" i="4"/>
  <c r="E17" i="4"/>
  <c r="D17" i="4"/>
  <c r="C17" i="4"/>
  <c r="L16" i="4"/>
  <c r="J16" i="4"/>
  <c r="I16" i="4"/>
  <c r="H16" i="4"/>
  <c r="G16" i="4"/>
  <c r="F16" i="4"/>
  <c r="E16" i="4"/>
  <c r="D16" i="4"/>
  <c r="C16" i="4"/>
  <c r="L15" i="4"/>
  <c r="J15" i="4"/>
  <c r="I15" i="4"/>
  <c r="H15" i="4"/>
  <c r="G15" i="4"/>
  <c r="F15" i="4"/>
  <c r="E15" i="4"/>
  <c r="D15" i="4"/>
  <c r="C15" i="4"/>
  <c r="L14" i="4"/>
  <c r="K14" i="4"/>
  <c r="J14" i="4"/>
  <c r="H14" i="4"/>
  <c r="G14" i="4"/>
  <c r="F14" i="4"/>
  <c r="E14" i="4"/>
  <c r="D14" i="4"/>
  <c r="L13" i="4"/>
  <c r="J13" i="4"/>
  <c r="I13" i="4"/>
  <c r="H13" i="4"/>
  <c r="G13" i="4"/>
  <c r="F13" i="4"/>
  <c r="E13" i="4"/>
  <c r="D13" i="4"/>
  <c r="C13" i="4"/>
  <c r="L12" i="4"/>
  <c r="J12" i="4"/>
  <c r="I12" i="4"/>
  <c r="H12" i="4"/>
  <c r="G12" i="4"/>
  <c r="F12" i="4"/>
  <c r="E12" i="4"/>
  <c r="D12" i="4"/>
  <c r="C12" i="4"/>
  <c r="L11" i="4"/>
  <c r="J11" i="4"/>
  <c r="I11" i="4"/>
  <c r="H11" i="4"/>
  <c r="G11" i="4"/>
  <c r="F11" i="4"/>
  <c r="E11" i="4"/>
  <c r="D11" i="4"/>
  <c r="M39" i="3"/>
  <c r="J39" i="3"/>
  <c r="I39" i="3"/>
  <c r="H39" i="3"/>
  <c r="G39" i="3"/>
  <c r="F39" i="3"/>
  <c r="E39" i="3"/>
  <c r="M38" i="3"/>
  <c r="K38" i="3"/>
  <c r="J38" i="3"/>
  <c r="I38" i="3"/>
  <c r="H38" i="3"/>
  <c r="G38" i="3"/>
  <c r="F38" i="3"/>
  <c r="E38" i="3"/>
  <c r="C38" i="3"/>
  <c r="M37" i="3"/>
  <c r="K37" i="3"/>
  <c r="J37" i="3"/>
  <c r="I37" i="3"/>
  <c r="H37" i="3"/>
  <c r="G37" i="3"/>
  <c r="F37" i="3"/>
  <c r="E37" i="3"/>
  <c r="C37" i="3"/>
  <c r="M36" i="3"/>
  <c r="K36" i="3"/>
  <c r="J36" i="3"/>
  <c r="I36" i="3"/>
  <c r="H36" i="3"/>
  <c r="G36" i="3"/>
  <c r="F36" i="3"/>
  <c r="E36" i="3"/>
  <c r="C36" i="3"/>
  <c r="M35" i="3"/>
  <c r="J35" i="3"/>
  <c r="I35" i="3"/>
  <c r="H35" i="3"/>
  <c r="G35" i="3"/>
  <c r="F35" i="3"/>
  <c r="E35" i="3"/>
  <c r="M34" i="3"/>
  <c r="K34" i="3"/>
  <c r="J34" i="3"/>
  <c r="I34" i="3"/>
  <c r="H34" i="3"/>
  <c r="G34" i="3"/>
  <c r="F34" i="3"/>
  <c r="E34" i="3"/>
  <c r="C34" i="3"/>
  <c r="M33" i="3"/>
  <c r="K33" i="3"/>
  <c r="J33" i="3"/>
  <c r="I33" i="3"/>
  <c r="H33" i="3"/>
  <c r="G33" i="3"/>
  <c r="F33" i="3"/>
  <c r="E33" i="3"/>
  <c r="C33" i="3"/>
  <c r="M32" i="3"/>
  <c r="K32" i="3"/>
  <c r="J32" i="3"/>
  <c r="I32" i="3"/>
  <c r="H32" i="3"/>
  <c r="G32" i="3"/>
  <c r="F32" i="3"/>
  <c r="E32" i="3"/>
  <c r="C32" i="3"/>
  <c r="M31" i="3"/>
  <c r="K31" i="3"/>
  <c r="J31" i="3"/>
  <c r="I31" i="3"/>
  <c r="H31" i="3"/>
  <c r="G31" i="3"/>
  <c r="F31" i="3"/>
  <c r="E31" i="3"/>
  <c r="M30" i="3"/>
  <c r="K30" i="3"/>
  <c r="J30" i="3"/>
  <c r="I30" i="3"/>
  <c r="H30" i="3"/>
  <c r="G30" i="3"/>
  <c r="F30" i="3"/>
  <c r="E30" i="3"/>
  <c r="C30" i="3"/>
  <c r="M29" i="3"/>
  <c r="K29" i="3"/>
  <c r="J29" i="3"/>
  <c r="I29" i="3"/>
  <c r="H29" i="3"/>
  <c r="G29" i="3"/>
  <c r="F29" i="3"/>
  <c r="E29" i="3"/>
  <c r="C29" i="3"/>
  <c r="M28" i="3"/>
  <c r="K28" i="3"/>
  <c r="J28" i="3"/>
  <c r="I28" i="3"/>
  <c r="H28" i="3"/>
  <c r="G28" i="3"/>
  <c r="F28" i="3"/>
  <c r="E28" i="3"/>
  <c r="C28" i="3"/>
  <c r="M27" i="3"/>
  <c r="J27" i="3"/>
  <c r="I27" i="3"/>
  <c r="H27" i="3"/>
  <c r="G27" i="3"/>
  <c r="F27" i="3"/>
  <c r="E27" i="3"/>
  <c r="C27" i="3"/>
  <c r="M26" i="3"/>
  <c r="K26" i="3"/>
  <c r="J26" i="3"/>
  <c r="I26" i="3"/>
  <c r="H26" i="3"/>
  <c r="G26" i="3"/>
  <c r="F26" i="3"/>
  <c r="E26" i="3"/>
  <c r="C26" i="3"/>
  <c r="M24" i="3"/>
  <c r="L24" i="3"/>
  <c r="K24" i="3"/>
  <c r="I24" i="3"/>
  <c r="H24" i="3"/>
  <c r="G24" i="3"/>
  <c r="F24" i="3"/>
  <c r="E24" i="3"/>
  <c r="M23" i="3"/>
  <c r="K23" i="3"/>
  <c r="J23" i="3"/>
  <c r="I23" i="3"/>
  <c r="H23" i="3"/>
  <c r="G23" i="3"/>
  <c r="F23" i="3"/>
  <c r="E23" i="3"/>
  <c r="M22" i="3"/>
  <c r="K22" i="3"/>
  <c r="J22" i="3"/>
  <c r="I22" i="3"/>
  <c r="H22" i="3"/>
  <c r="G22" i="3"/>
  <c r="F22" i="3"/>
  <c r="E22" i="3"/>
  <c r="C22" i="3"/>
  <c r="M21" i="3"/>
  <c r="K21" i="3"/>
  <c r="J21" i="3"/>
  <c r="I21" i="3"/>
  <c r="H21" i="3"/>
  <c r="G21" i="3"/>
  <c r="F21" i="3"/>
  <c r="E21" i="3"/>
  <c r="C21" i="3"/>
  <c r="M20" i="3"/>
  <c r="L20" i="3"/>
  <c r="K20" i="3"/>
  <c r="I20" i="3"/>
  <c r="H20" i="3"/>
  <c r="G20" i="3"/>
  <c r="F20" i="3"/>
  <c r="E20" i="3"/>
  <c r="M19" i="3"/>
  <c r="K19" i="3"/>
  <c r="J19" i="3"/>
  <c r="I19" i="3"/>
  <c r="H19" i="3"/>
  <c r="G19" i="3"/>
  <c r="F19" i="3"/>
  <c r="E19" i="3"/>
  <c r="M18" i="3"/>
  <c r="K18" i="3"/>
  <c r="J18" i="3"/>
  <c r="I18" i="3"/>
  <c r="H18" i="3"/>
  <c r="G18" i="3"/>
  <c r="F18" i="3"/>
  <c r="E18" i="3"/>
  <c r="C18" i="3"/>
  <c r="M17" i="3"/>
  <c r="K17" i="3"/>
  <c r="J17" i="3"/>
  <c r="I17" i="3"/>
  <c r="H17" i="3"/>
  <c r="G17" i="3"/>
  <c r="F17" i="3"/>
  <c r="E17" i="3"/>
  <c r="C17" i="3"/>
  <c r="M16" i="3"/>
  <c r="L16" i="3"/>
  <c r="K16" i="3"/>
  <c r="I16" i="3"/>
  <c r="H16" i="3"/>
  <c r="G16" i="3"/>
  <c r="F16" i="3"/>
  <c r="E16" i="3"/>
  <c r="M15" i="3"/>
  <c r="K15" i="3"/>
  <c r="J15" i="3"/>
  <c r="I15" i="3"/>
  <c r="H15" i="3"/>
  <c r="G15" i="3"/>
  <c r="F15" i="3"/>
  <c r="E15" i="3"/>
  <c r="M14" i="3"/>
  <c r="K14" i="3"/>
  <c r="J14" i="3"/>
  <c r="I14" i="3"/>
  <c r="H14" i="3"/>
  <c r="G14" i="3"/>
  <c r="F14" i="3"/>
  <c r="E14" i="3"/>
  <c r="C14" i="3"/>
  <c r="M13" i="3"/>
  <c r="K13" i="3"/>
  <c r="J13" i="3"/>
  <c r="I13" i="3"/>
  <c r="H13" i="3"/>
  <c r="G13" i="3"/>
  <c r="F13" i="3"/>
  <c r="E13" i="3"/>
  <c r="M12" i="3"/>
  <c r="L12" i="3"/>
  <c r="K12" i="3"/>
  <c r="I12" i="3"/>
  <c r="H12" i="3"/>
  <c r="G12" i="3"/>
  <c r="F12" i="3"/>
  <c r="E12" i="3"/>
  <c r="M11" i="3"/>
  <c r="K11" i="3"/>
  <c r="J11" i="3"/>
  <c r="I11" i="3"/>
  <c r="H11" i="3"/>
  <c r="G11" i="3"/>
  <c r="F11" i="3"/>
  <c r="E11" i="3"/>
  <c r="M27" i="2"/>
  <c r="K27" i="2"/>
  <c r="J27" i="2"/>
  <c r="I27" i="2"/>
  <c r="H27" i="2"/>
  <c r="G27" i="2"/>
  <c r="F27" i="2"/>
  <c r="E27" i="2"/>
  <c r="C27" i="2"/>
  <c r="M26" i="2"/>
  <c r="K26" i="2"/>
  <c r="J26" i="2"/>
  <c r="I26" i="2"/>
  <c r="H26" i="2"/>
  <c r="G26" i="2"/>
  <c r="F26" i="2"/>
  <c r="E26" i="2"/>
  <c r="C26" i="2"/>
  <c r="M25" i="2"/>
  <c r="K25" i="2"/>
  <c r="J25" i="2"/>
  <c r="I25" i="2"/>
  <c r="H25" i="2"/>
  <c r="G25" i="2"/>
  <c r="F25" i="2"/>
  <c r="E25" i="2"/>
  <c r="M24" i="2"/>
  <c r="K24" i="2"/>
  <c r="J24" i="2"/>
  <c r="I24" i="2"/>
  <c r="H24" i="2"/>
  <c r="G24" i="2"/>
  <c r="F24" i="2"/>
  <c r="E24" i="2"/>
  <c r="C24" i="2"/>
  <c r="M23" i="2"/>
  <c r="K23" i="2"/>
  <c r="J23" i="2"/>
  <c r="I23" i="2"/>
  <c r="H23" i="2"/>
  <c r="G23" i="2"/>
  <c r="F23" i="2"/>
  <c r="E23" i="2"/>
  <c r="C23" i="2"/>
  <c r="M22" i="2"/>
  <c r="K22" i="2"/>
  <c r="J22" i="2"/>
  <c r="I22" i="2"/>
  <c r="H22" i="2"/>
  <c r="G22" i="2"/>
  <c r="F22" i="2"/>
  <c r="E22" i="2"/>
  <c r="C22" i="2"/>
  <c r="M21" i="2"/>
  <c r="J21" i="2"/>
  <c r="I21" i="2"/>
  <c r="H21" i="2"/>
  <c r="G21" i="2"/>
  <c r="F21" i="2"/>
  <c r="E21" i="2"/>
  <c r="M20" i="2"/>
  <c r="K20" i="2"/>
  <c r="J20" i="2"/>
  <c r="I20" i="2"/>
  <c r="H20" i="2"/>
  <c r="G20" i="2"/>
  <c r="F20" i="2"/>
  <c r="E20" i="2"/>
  <c r="C20" i="2"/>
  <c r="M18" i="2"/>
  <c r="K18" i="2"/>
  <c r="J18" i="2"/>
  <c r="I18" i="2"/>
  <c r="H18" i="2"/>
  <c r="G18" i="2"/>
  <c r="F18" i="2"/>
  <c r="E18" i="2"/>
  <c r="C18" i="2"/>
  <c r="M17" i="2"/>
  <c r="K17" i="2"/>
  <c r="J17" i="2"/>
  <c r="I17" i="2"/>
  <c r="H17" i="2"/>
  <c r="G17" i="2"/>
  <c r="F17" i="2"/>
  <c r="E17" i="2"/>
  <c r="C17" i="2"/>
  <c r="M16" i="2"/>
  <c r="L16" i="2"/>
  <c r="K16" i="2"/>
  <c r="I16" i="2"/>
  <c r="H16" i="2"/>
  <c r="G16" i="2"/>
  <c r="F16" i="2"/>
  <c r="E16" i="2"/>
  <c r="M15" i="2"/>
  <c r="K15" i="2"/>
  <c r="J15" i="2"/>
  <c r="I15" i="2"/>
  <c r="H15" i="2"/>
  <c r="G15" i="2"/>
  <c r="F15" i="2"/>
  <c r="E15" i="2"/>
  <c r="C15" i="2"/>
  <c r="M14" i="2"/>
  <c r="L14" i="2"/>
  <c r="K14" i="2"/>
  <c r="J14" i="2"/>
  <c r="I14" i="2"/>
  <c r="H14" i="2"/>
  <c r="G14" i="2"/>
  <c r="F14" i="2"/>
  <c r="E14" i="2"/>
  <c r="C14" i="2"/>
  <c r="M13" i="2"/>
  <c r="K13" i="2"/>
  <c r="J13" i="2"/>
  <c r="I13" i="2"/>
  <c r="H13" i="2"/>
  <c r="G13" i="2"/>
  <c r="F13" i="2"/>
  <c r="E13" i="2"/>
  <c r="M12" i="2"/>
  <c r="L12" i="2"/>
  <c r="K12" i="2"/>
  <c r="I12" i="2"/>
  <c r="H12" i="2"/>
  <c r="G12" i="2"/>
  <c r="F12" i="2"/>
  <c r="E12" i="2"/>
  <c r="M11" i="2"/>
  <c r="K11" i="2"/>
  <c r="J11" i="2"/>
  <c r="I11" i="2"/>
  <c r="H11" i="2"/>
  <c r="G11" i="2"/>
  <c r="F11" i="2"/>
  <c r="E11" i="2"/>
  <c r="C11" i="2"/>
  <c r="M44" i="1"/>
  <c r="K44" i="1"/>
  <c r="I44" i="1"/>
  <c r="H44" i="1"/>
  <c r="G44" i="1"/>
  <c r="F44" i="1"/>
  <c r="E44" i="1"/>
  <c r="C44" i="1"/>
  <c r="M43" i="1"/>
  <c r="K43" i="1"/>
  <c r="I43" i="1"/>
  <c r="H43" i="1"/>
  <c r="G43" i="1"/>
  <c r="F43" i="1"/>
  <c r="E43" i="1"/>
  <c r="C43" i="1"/>
  <c r="M42" i="1"/>
  <c r="K42" i="1"/>
  <c r="I42" i="1"/>
  <c r="H42" i="1"/>
  <c r="G42" i="1"/>
  <c r="F42" i="1"/>
  <c r="E42" i="1"/>
  <c r="C42" i="1"/>
  <c r="M41" i="1"/>
  <c r="K41" i="1"/>
  <c r="I41" i="1"/>
  <c r="H41" i="1"/>
  <c r="G41" i="1"/>
  <c r="F41" i="1"/>
  <c r="E41" i="1"/>
  <c r="M40" i="1"/>
  <c r="L40" i="1"/>
  <c r="K40" i="1"/>
  <c r="I40" i="1"/>
  <c r="H40" i="1"/>
  <c r="G40" i="1"/>
  <c r="F40" i="1"/>
  <c r="E40" i="1"/>
  <c r="M39" i="1"/>
  <c r="K39" i="1"/>
  <c r="I39" i="1"/>
  <c r="H39" i="1"/>
  <c r="G39" i="1"/>
  <c r="F39" i="1"/>
  <c r="E39" i="1"/>
  <c r="M38" i="1"/>
  <c r="K38" i="1"/>
  <c r="I38" i="1"/>
  <c r="H38" i="1"/>
  <c r="G38" i="1"/>
  <c r="F38" i="1"/>
  <c r="E38" i="1"/>
  <c r="C38" i="1"/>
  <c r="M37" i="1"/>
  <c r="K37" i="1"/>
  <c r="I37" i="1"/>
  <c r="H37" i="1"/>
  <c r="G37" i="1"/>
  <c r="F37" i="1"/>
  <c r="E37" i="1"/>
  <c r="M36" i="1"/>
  <c r="L36" i="1"/>
  <c r="K36" i="1"/>
  <c r="I36" i="1"/>
  <c r="H36" i="1"/>
  <c r="G36" i="1"/>
  <c r="F36" i="1"/>
  <c r="E36" i="1"/>
  <c r="M35" i="1"/>
  <c r="K35" i="1"/>
  <c r="I35" i="1"/>
  <c r="H35" i="1"/>
  <c r="G35" i="1"/>
  <c r="F35" i="1"/>
  <c r="E35" i="1"/>
  <c r="C35" i="1"/>
  <c r="M34" i="1"/>
  <c r="L34" i="1"/>
  <c r="K34" i="1"/>
  <c r="I34" i="1"/>
  <c r="H34" i="1"/>
  <c r="G34" i="1"/>
  <c r="F34" i="1"/>
  <c r="E34" i="1"/>
  <c r="C34" i="1"/>
  <c r="M33" i="1"/>
  <c r="K33" i="1"/>
  <c r="I33" i="1"/>
  <c r="H33" i="1"/>
  <c r="G33" i="1"/>
  <c r="F33" i="1"/>
  <c r="E33" i="1"/>
  <c r="C33" i="1"/>
  <c r="M32" i="1"/>
  <c r="L32" i="1"/>
  <c r="K32" i="1"/>
  <c r="I32" i="1"/>
  <c r="H32" i="1"/>
  <c r="G32" i="1"/>
  <c r="F32" i="1"/>
  <c r="E32" i="1"/>
  <c r="M31" i="1"/>
  <c r="K31" i="1"/>
  <c r="I31" i="1"/>
  <c r="H31" i="1"/>
  <c r="G31" i="1"/>
  <c r="F31" i="1"/>
  <c r="E31" i="1"/>
  <c r="M30" i="1"/>
  <c r="K30" i="1"/>
  <c r="I30" i="1"/>
  <c r="H30" i="1"/>
  <c r="G30" i="1"/>
  <c r="F30" i="1"/>
  <c r="E30" i="1"/>
  <c r="C30" i="1"/>
  <c r="M29" i="1"/>
  <c r="K29" i="1"/>
  <c r="I29" i="1"/>
  <c r="H29" i="1"/>
  <c r="G29" i="1"/>
  <c r="F29" i="1"/>
  <c r="E29" i="1"/>
  <c r="C29" i="1"/>
  <c r="M28" i="1"/>
  <c r="K28" i="1"/>
  <c r="I28" i="1"/>
  <c r="H28" i="1"/>
  <c r="G28" i="1"/>
  <c r="F28" i="1"/>
  <c r="E28" i="1"/>
  <c r="M27" i="1"/>
  <c r="K27" i="1"/>
  <c r="I27" i="1"/>
  <c r="H27" i="1"/>
  <c r="G27" i="1"/>
  <c r="F27" i="1"/>
  <c r="E27" i="1"/>
  <c r="C27" i="1"/>
  <c r="I25" i="1"/>
  <c r="H25" i="1"/>
  <c r="G25" i="1"/>
  <c r="F25" i="1"/>
  <c r="E25" i="1"/>
  <c r="K24" i="1"/>
  <c r="I24" i="1"/>
  <c r="H24" i="1"/>
  <c r="G24" i="1"/>
  <c r="F24" i="1"/>
  <c r="E24" i="1"/>
  <c r="C24" i="1"/>
  <c r="K23" i="1"/>
  <c r="I23" i="1"/>
  <c r="H23" i="1"/>
  <c r="G23" i="1"/>
  <c r="F23" i="1"/>
  <c r="E23" i="1"/>
  <c r="C23" i="1"/>
  <c r="K22" i="1"/>
  <c r="I22" i="1"/>
  <c r="H22" i="1"/>
  <c r="G22" i="1"/>
  <c r="F22" i="1"/>
  <c r="E22" i="1"/>
  <c r="C22" i="1"/>
  <c r="I21" i="1"/>
  <c r="H21" i="1"/>
  <c r="G21" i="1"/>
  <c r="F21" i="1"/>
  <c r="E21" i="1"/>
  <c r="K20" i="1"/>
  <c r="I20" i="1"/>
  <c r="H20" i="1"/>
  <c r="G20" i="1"/>
  <c r="F20" i="1"/>
  <c r="E20" i="1"/>
  <c r="C20" i="1"/>
  <c r="K19" i="1"/>
  <c r="I19" i="1"/>
  <c r="H19" i="1"/>
  <c r="G19" i="1"/>
  <c r="F19" i="1"/>
  <c r="E19" i="1"/>
  <c r="C19" i="1"/>
  <c r="K18" i="1"/>
  <c r="I18" i="1"/>
  <c r="H18" i="1"/>
  <c r="G18" i="1"/>
  <c r="F18" i="1"/>
  <c r="E18" i="1"/>
  <c r="C18" i="1"/>
  <c r="I17" i="1"/>
  <c r="H17" i="1"/>
  <c r="G17" i="1"/>
  <c r="F17" i="1"/>
  <c r="E17" i="1"/>
  <c r="C17" i="1"/>
  <c r="K16" i="1"/>
  <c r="I16" i="1"/>
  <c r="H16" i="1"/>
  <c r="G16" i="1"/>
  <c r="F16" i="1"/>
  <c r="E16" i="1"/>
  <c r="C16" i="1"/>
  <c r="K15" i="1"/>
  <c r="I15" i="1"/>
  <c r="H15" i="1"/>
  <c r="G15" i="1"/>
  <c r="F15" i="1"/>
  <c r="E15" i="1"/>
  <c r="C15" i="1"/>
  <c r="K14" i="1"/>
  <c r="I14" i="1"/>
  <c r="H14" i="1"/>
  <c r="G14" i="1"/>
  <c r="F14" i="1"/>
  <c r="E14" i="1"/>
  <c r="C14" i="1"/>
  <c r="I13" i="1"/>
  <c r="H13" i="1"/>
  <c r="G13" i="1"/>
  <c r="F13" i="1"/>
  <c r="E13" i="1"/>
  <c r="K12" i="1"/>
  <c r="I12" i="1"/>
  <c r="H12" i="1"/>
  <c r="G12" i="1"/>
  <c r="F12" i="1"/>
  <c r="E12" i="1"/>
  <c r="C12" i="1"/>
  <c r="K11" i="1"/>
  <c r="J11" i="1"/>
  <c r="I11" i="1"/>
  <c r="H11" i="1"/>
  <c r="G11" i="1"/>
  <c r="F11" i="1"/>
  <c r="E11" i="1"/>
  <c r="C11" i="1"/>
  <c r="E11" i="13" l="1"/>
  <c r="K15" i="8"/>
  <c r="N31" i="14"/>
  <c r="K19" i="10" s="1"/>
  <c r="J19" i="10"/>
  <c r="J19" i="12"/>
  <c r="K21" i="1"/>
  <c r="K12" i="9"/>
  <c r="K25" i="1"/>
  <c r="K17" i="1"/>
  <c r="K27" i="3"/>
  <c r="K35" i="3"/>
  <c r="J11" i="8"/>
  <c r="K13" i="1"/>
  <c r="K21" i="2"/>
  <c r="P37" i="5"/>
  <c r="P41" i="5"/>
  <c r="P33" i="5"/>
  <c r="J13" i="12"/>
  <c r="K39" i="3"/>
  <c r="P29" i="5"/>
  <c r="J29" i="4"/>
  <c r="J33" i="4"/>
  <c r="X14" i="5"/>
  <c r="X38" i="5"/>
  <c r="L14" i="6"/>
  <c r="J37" i="4"/>
  <c r="X22" i="5"/>
  <c r="X30" i="5"/>
  <c r="K28" i="10"/>
  <c r="N21" i="7"/>
  <c r="K12" i="12"/>
  <c r="I12" i="12"/>
  <c r="C11" i="11"/>
  <c r="J12" i="17"/>
  <c r="L12" i="11"/>
  <c r="J11" i="17"/>
  <c r="L11" i="11"/>
  <c r="J68" i="16"/>
  <c r="H11" i="13"/>
  <c r="H31" i="13"/>
  <c r="I28" i="13"/>
  <c r="J28" i="13" s="1"/>
  <c r="I44" i="13"/>
  <c r="J44" i="13" s="1"/>
  <c r="H41" i="13"/>
  <c r="I36" i="13"/>
  <c r="J36" i="13" s="1"/>
  <c r="H47" i="13"/>
  <c r="H61" i="13"/>
  <c r="I14" i="13"/>
  <c r="J14" i="13" s="1"/>
  <c r="H39" i="13"/>
  <c r="H55" i="13"/>
  <c r="I22" i="13"/>
  <c r="J22" i="13" s="1"/>
  <c r="H49" i="13"/>
  <c r="H19" i="13"/>
  <c r="H53" i="13"/>
  <c r="H17" i="13"/>
  <c r="H27" i="13"/>
  <c r="I30" i="13"/>
  <c r="J30" i="13" s="1"/>
  <c r="I12" i="13"/>
  <c r="J12" i="13" s="1"/>
  <c r="H15" i="13"/>
  <c r="H25" i="13"/>
  <c r="H35" i="13"/>
  <c r="I38" i="13"/>
  <c r="J38" i="13" s="1"/>
  <c r="H59" i="13"/>
  <c r="I20" i="13"/>
  <c r="J20" i="13" s="1"/>
  <c r="H23" i="13"/>
  <c r="H33" i="13"/>
  <c r="H43" i="13"/>
  <c r="I46" i="13"/>
  <c r="J46" i="13" s="1"/>
  <c r="I62" i="13"/>
  <c r="J62" i="13" s="1"/>
  <c r="H51" i="13"/>
  <c r="I54" i="13"/>
  <c r="J54" i="13" s="1"/>
  <c r="H57" i="13"/>
  <c r="I60" i="13"/>
  <c r="J60" i="13" s="1"/>
  <c r="I52" i="13"/>
  <c r="J52" i="13" s="1"/>
  <c r="H16" i="13"/>
  <c r="H24" i="13"/>
  <c r="H32" i="13"/>
  <c r="H40" i="13"/>
  <c r="H48" i="13"/>
  <c r="H56" i="13"/>
  <c r="H13" i="13"/>
  <c r="H21" i="13"/>
  <c r="H29" i="13"/>
  <c r="H37" i="13"/>
  <c r="H45" i="13"/>
  <c r="H18" i="13"/>
  <c r="H26" i="13"/>
  <c r="H34" i="13"/>
  <c r="H42" i="13"/>
  <c r="H50" i="13"/>
  <c r="H58" i="13"/>
  <c r="H63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0" authorId="0" shapeId="0" xr:uid="{00000000-0006-0000-0C00-000001000000}">
      <text>
        <r>
          <rPr>
            <sz val="10"/>
            <rFont val="Arial Cyr"/>
            <charset val="204"/>
          </rPr>
          <t>Добавьте в столбец  кодовые номера продукции РИДАН</t>
        </r>
      </text>
    </comment>
    <comment ref="F10" authorId="0" shapeId="0" xr:uid="{00000000-0006-0000-0C00-000002000000}">
      <text>
        <r>
          <rPr>
            <sz val="10"/>
            <rFont val="Arial Cyr"/>
            <charset val="204"/>
          </rPr>
          <t>Внесите нужное значение в колонку "Количество"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" authorId="0" shapeId="0" xr:uid="{00000000-0006-0000-0D00-000001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Типоразмер</t>
        </r>
      </text>
    </comment>
    <comment ref="H1" authorId="0" shapeId="0" xr:uid="{00000000-0006-0000-0D00-000002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МРД - максимальное рабочее давление</t>
        </r>
      </text>
    </comment>
    <comment ref="H16" authorId="0" shapeId="0" xr:uid="{00000000-0006-0000-0D00-000003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28 - R717 (аммиак)
30 - ГФУ и ГХФУ хладагенты</t>
        </r>
      </text>
    </comment>
    <comment ref="H25" authorId="0" shapeId="0" xr:uid="{00000000-0006-0000-0D00-000004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28 - R717 (аммиак)
30 - ГФУ и ГХФУ хладагенты</t>
        </r>
      </text>
    </comment>
  </commentList>
</comments>
</file>

<file path=xl/sharedStrings.xml><?xml version="1.0" encoding="utf-8"?>
<sst xmlns="http://schemas.openxmlformats.org/spreadsheetml/2006/main" count="3992" uniqueCount="995">
  <si>
    <t xml:space="preserve">Ручные запорные клапаны </t>
  </si>
  <si>
    <t>Запорные клапаны типа SVA предназначены для полного перекрытия потока рабочей среды, движущейся по трубопроводу. Клапаны выпускаются в угловом и прямоточном исполнении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</si>
  <si>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●</t>
  </si>
  <si>
    <t xml:space="preserve"> - поддерживается на складе в достаточном количестве </t>
  </si>
  <si>
    <t>◑</t>
  </si>
  <si>
    <t xml:space="preserve"> - поддерживается на складе в ограниченном количестве </t>
  </si>
  <si>
    <t>○</t>
  </si>
  <si>
    <t xml:space="preserve"> - не поддерживается на складе. Под заказ</t>
  </si>
  <si>
    <t xml:space="preserve">Актуальная информация по наличию и срокам доступна в электронном магазине RIDAN.RU </t>
  </si>
  <si>
    <t>Прямые запорные клапаны</t>
  </si>
  <si>
    <t>Кодовый номер</t>
  </si>
  <si>
    <t>Тип</t>
  </si>
  <si>
    <t xml:space="preserve">Исполнение </t>
  </si>
  <si>
    <t>Присоединение</t>
  </si>
  <si>
    <t>DN</t>
  </si>
  <si>
    <t>Рабочая среда</t>
  </si>
  <si>
    <t>МРД, 
бар изб.</t>
  </si>
  <si>
    <r>
      <rPr>
        <b/>
        <sz val="10"/>
        <rFont val="Arial Cyr"/>
        <charset val="204"/>
      </rPr>
      <t xml:space="preserve">Рабочая температура, </t>
    </r>
    <r>
      <rPr>
        <b/>
        <sz val="10"/>
        <rFont val="Minion Pro"/>
        <family val="1"/>
        <charset val="1"/>
      </rPr>
      <t>°</t>
    </r>
    <r>
      <rPr>
        <b/>
        <sz val="10"/>
        <rFont val="Arial Cyr"/>
        <charset val="204"/>
      </rPr>
      <t>С</t>
    </r>
  </si>
  <si>
    <t>Пропускная
способность
(Kv), м3/ч</t>
  </si>
  <si>
    <t>Группа скидок</t>
  </si>
  <si>
    <t>Цена без НДС, уе</t>
  </si>
  <si>
    <t>Цена с НДС, уе</t>
  </si>
  <si>
    <t>Склад</t>
  </si>
  <si>
    <t>148B1015R</t>
  </si>
  <si>
    <t>Прямой</t>
  </si>
  <si>
    <t>148B1020R</t>
  </si>
  <si>
    <t>148B1025R</t>
  </si>
  <si>
    <t>148B1032R</t>
  </si>
  <si>
    <t>148B1040R</t>
  </si>
  <si>
    <t>148B1050R</t>
  </si>
  <si>
    <t>148B1065R</t>
  </si>
  <si>
    <t>148B1080R</t>
  </si>
  <si>
    <t>148B1100R</t>
  </si>
  <si>
    <t>148B1125R</t>
  </si>
  <si>
    <t>148B1150R</t>
  </si>
  <si>
    <t>148C1100R</t>
  </si>
  <si>
    <t>148C1125R</t>
  </si>
  <si>
    <t>148C1150R</t>
  </si>
  <si>
    <t>148C1200R</t>
  </si>
  <si>
    <t>Угловые запорные клапаны</t>
  </si>
  <si>
    <t>148B2015R</t>
  </si>
  <si>
    <t>Угловой</t>
  </si>
  <si>
    <t>U6 PL40R</t>
  </si>
  <si>
    <t>148B2020R</t>
  </si>
  <si>
    <t>148B2025R</t>
  </si>
  <si>
    <t>148B2032R</t>
  </si>
  <si>
    <t>148B2040R</t>
  </si>
  <si>
    <t>148B2050R</t>
  </si>
  <si>
    <t>148B2065R</t>
  </si>
  <si>
    <t>148B2080R</t>
  </si>
  <si>
    <t>148B2100R</t>
  </si>
  <si>
    <t>148B2125R</t>
  </si>
  <si>
    <t>148B2150R</t>
  </si>
  <si>
    <t>148C2100R</t>
  </si>
  <si>
    <t>148C2125R</t>
  </si>
  <si>
    <t>148C2150R</t>
  </si>
  <si>
    <t>148C2200R</t>
  </si>
  <si>
    <t>148C2250R</t>
  </si>
  <si>
    <t>148C2300R</t>
  </si>
  <si>
    <t>148C2350R</t>
  </si>
  <si>
    <t>Ручные регулирующие клапаны</t>
  </si>
  <si>
    <t>Ручные регулирующие клапаны типа REG предназначены для обеспечения качественного регулирования расхода рабочей среды. Клапаны выпускаются в угловом и прямоточном исполнении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</si>
  <si>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Прямые регулирующие клапаны</t>
  </si>
  <si>
    <t>148B3015R</t>
  </si>
  <si>
    <t>148B3020R</t>
  </si>
  <si>
    <t>148B3025R</t>
  </si>
  <si>
    <t>148B3032R</t>
  </si>
  <si>
    <t>148B3040R</t>
  </si>
  <si>
    <t>148B3050R</t>
  </si>
  <si>
    <t>148B3065R</t>
  </si>
  <si>
    <t>148B3080R</t>
  </si>
  <si>
    <t>Угловые регулирующие клапаны</t>
  </si>
  <si>
    <t>148B4015R</t>
  </si>
  <si>
    <t>148B4020R</t>
  </si>
  <si>
    <t>148B4025R</t>
  </si>
  <si>
    <t>148B4032R</t>
  </si>
  <si>
    <t>148B4040R</t>
  </si>
  <si>
    <t>148B4050R</t>
  </si>
  <si>
    <t>148B4065R</t>
  </si>
  <si>
    <t>148B4080R</t>
  </si>
  <si>
    <t xml:space="preserve">Обратные клапаны </t>
  </si>
  <si>
    <t>Обратные клапаны типа CHV пропускают рабочую среду в одно направлении и предотвращают её движения в обратном. Клапаны выпускаются в угловом и прямоточном исполнении.
Клапаны удовлетворяют всем требованиям, предъявляемым к запорному оборудованию для промышленных холодильных установок.</t>
  </si>
  <si>
    <t>Прямые обратные клапаны</t>
  </si>
  <si>
    <t>МРД,
 бар изб.</t>
  </si>
  <si>
    <t>148B5015R</t>
  </si>
  <si>
    <t>148B5020R</t>
  </si>
  <si>
    <t>148B5025R</t>
  </si>
  <si>
    <t>148B5032R</t>
  </si>
  <si>
    <t>148B5040R</t>
  </si>
  <si>
    <t>148B5050R</t>
  </si>
  <si>
    <t>148B5065R</t>
  </si>
  <si>
    <t>148B5080R</t>
  </si>
  <si>
    <t>148B5100R</t>
  </si>
  <si>
    <t>148B5125R</t>
  </si>
  <si>
    <t>148B5150R</t>
  </si>
  <si>
    <t>148C5100R</t>
  </si>
  <si>
    <t>148C5125R</t>
  </si>
  <si>
    <t>148C5150R</t>
  </si>
  <si>
    <t>Угловые обратные клапаны</t>
  </si>
  <si>
    <t>148B6015R</t>
  </si>
  <si>
    <t>148B6020R</t>
  </si>
  <si>
    <t>148B6025R</t>
  </si>
  <si>
    <t>148B6032R</t>
  </si>
  <si>
    <t>148B6040R</t>
  </si>
  <si>
    <t>148B6050R</t>
  </si>
  <si>
    <t>148B6065R</t>
  </si>
  <si>
    <t>148B6080R</t>
  </si>
  <si>
    <t>148B6100R</t>
  </si>
  <si>
    <t>148B6125R</t>
  </si>
  <si>
    <t>148B6150R</t>
  </si>
  <si>
    <t>148C6100R</t>
  </si>
  <si>
    <t>148C6125R</t>
  </si>
  <si>
    <t>148C6150R</t>
  </si>
  <si>
    <t xml:space="preserve">Обратно-запорные клапаны </t>
  </si>
  <si>
    <t>Обратно-запорные клапаны типа SCA пропускают рабочую среду в одном направлении и предотвращают её движения в обратном. Клапаны выпускаются в угловом и прямоточном исполнении, имеют встроенную запорную функцию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</si>
  <si>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Прямые обратно-запорные клапаны</t>
  </si>
  <si>
    <t>148B7015R</t>
  </si>
  <si>
    <t>148B7020R</t>
  </si>
  <si>
    <t>148B7025R</t>
  </si>
  <si>
    <t>148B7032R</t>
  </si>
  <si>
    <t>148B7040R</t>
  </si>
  <si>
    <t>148B7050R</t>
  </si>
  <si>
    <t>148B7065R</t>
  </si>
  <si>
    <t>148B7080R</t>
  </si>
  <si>
    <t>148B7100R</t>
  </si>
  <si>
    <t>148B7125R</t>
  </si>
  <si>
    <t>148B7150R</t>
  </si>
  <si>
    <t>148C7100R</t>
  </si>
  <si>
    <t>148C7125R</t>
  </si>
  <si>
    <t>148C7150R</t>
  </si>
  <si>
    <t>Угловые обратно-запорные клапаны</t>
  </si>
  <si>
    <t>148B8015R</t>
  </si>
  <si>
    <t>148B8020R</t>
  </si>
  <si>
    <t xml:space="preserve"> -60…120</t>
  </si>
  <si>
    <t>148B8025R</t>
  </si>
  <si>
    <t>148B8032R</t>
  </si>
  <si>
    <t>148B8040R</t>
  </si>
  <si>
    <t>148B8050R</t>
  </si>
  <si>
    <t>148B8065R</t>
  </si>
  <si>
    <t>148B8080R</t>
  </si>
  <si>
    <t>148B8100R</t>
  </si>
  <si>
    <t>148B8125R</t>
  </si>
  <si>
    <t>148B8150R</t>
  </si>
  <si>
    <t>148C8100R</t>
  </si>
  <si>
    <t>148C8125R</t>
  </si>
  <si>
    <t>148C8150R</t>
  </si>
  <si>
    <t xml:space="preserve">Сетчатые фильтры </t>
  </si>
  <si>
    <t>Фильтрующие сетки</t>
  </si>
  <si>
    <t>Сетчатые фильтры типа FIA предназначены для очистки холодильной системы от различных механических объектов (частицы тяжелых металлов, грязи и ржавчины и т.д.).  Сетчатые фильтры уменьшают опасность повреждения холодильной установки и выхода из строя ее механизмов. Фильтры выпускаются в угловом и прямоточном исполнении и поставляются в комплекте с фильтрующей сеткой.</t>
  </si>
  <si>
    <t>Прямые сетчатые фильтры</t>
  </si>
  <si>
    <t>Пропускная способность с фильтрующей сеткой (Kv), м3/ч</t>
  </si>
  <si>
    <t>Фильтрующая сетка, мкм</t>
  </si>
  <si>
    <t>Совместимость с корпусом FIA</t>
  </si>
  <si>
    <t xml:space="preserve">Тип фильтрующей сетки, мкм </t>
  </si>
  <si>
    <t>148B9015R</t>
  </si>
  <si>
    <t>148H3122R</t>
  </si>
  <si>
    <t>148B9020R</t>
  </si>
  <si>
    <t>148H3124R</t>
  </si>
  <si>
    <t>148B9025R</t>
  </si>
  <si>
    <t>148H3126R</t>
  </si>
  <si>
    <t>148B9032R</t>
  </si>
  <si>
    <t>148H3128R</t>
  </si>
  <si>
    <t>148B9040R</t>
  </si>
  <si>
    <t>148H3123R</t>
  </si>
  <si>
    <t>148B9050R</t>
  </si>
  <si>
    <t>148H3125R</t>
  </si>
  <si>
    <t>148B9065R</t>
  </si>
  <si>
    <t>--</t>
  </si>
  <si>
    <t>148H3127R</t>
  </si>
  <si>
    <t>148B9080R</t>
  </si>
  <si>
    <t>148H3129R</t>
  </si>
  <si>
    <t>148B9100R</t>
  </si>
  <si>
    <t>148H3157R</t>
  </si>
  <si>
    <t>148B9125R</t>
  </si>
  <si>
    <t>148H3130R</t>
  </si>
  <si>
    <t>148B9150R</t>
  </si>
  <si>
    <t>148H3138R</t>
  </si>
  <si>
    <t>148C9100R</t>
  </si>
  <si>
    <t>148H3144R</t>
  </si>
  <si>
    <t>148C9125R</t>
  </si>
  <si>
    <t>148H3131R</t>
  </si>
  <si>
    <t>148C9150R</t>
  </si>
  <si>
    <t>148H3139R</t>
  </si>
  <si>
    <t>148C9200R</t>
  </si>
  <si>
    <t>148H3145R</t>
  </si>
  <si>
    <t>148C9250R</t>
  </si>
  <si>
    <t>148H3119R</t>
  </si>
  <si>
    <t>Угловые сетчатые фильтры</t>
  </si>
  <si>
    <t>148H3120R</t>
  </si>
  <si>
    <t>148B0015R</t>
  </si>
  <si>
    <t>148H3121R</t>
  </si>
  <si>
    <t>148B0020R</t>
  </si>
  <si>
    <t>148H3132R</t>
  </si>
  <si>
    <t>148B0025R</t>
  </si>
  <si>
    <t>148H3140R</t>
  </si>
  <si>
    <t>148B0032R</t>
  </si>
  <si>
    <t>148H3146R</t>
  </si>
  <si>
    <t>148B0040R</t>
  </si>
  <si>
    <t>148H3133R</t>
  </si>
  <si>
    <t>148B0050R</t>
  </si>
  <si>
    <t>148H3141R</t>
  </si>
  <si>
    <t>148B0065R</t>
  </si>
  <si>
    <t>148H3147R</t>
  </si>
  <si>
    <t>148B0080R</t>
  </si>
  <si>
    <t>148H3134R</t>
  </si>
  <si>
    <t>148B0100R</t>
  </si>
  <si>
    <t>148H3142R</t>
  </si>
  <si>
    <t>148B0125R</t>
  </si>
  <si>
    <t>148H3148R</t>
  </si>
  <si>
    <t>148B0150R</t>
  </si>
  <si>
    <t>148H3135R</t>
  </si>
  <si>
    <t>148C0100R</t>
  </si>
  <si>
    <t>148H3143R</t>
  </si>
  <si>
    <t>148C0125R</t>
  </si>
  <si>
    <t>148H3149R</t>
  </si>
  <si>
    <t>148C0150R</t>
  </si>
  <si>
    <t>148H3136R</t>
  </si>
  <si>
    <t>148C0200R</t>
  </si>
  <si>
    <t>148H3175R</t>
  </si>
  <si>
    <t>148C0250R</t>
  </si>
  <si>
    <t>Сервисные клапаны</t>
  </si>
  <si>
    <t>Клапаны запорные игольчатые типа SNV обладаю отличными гидравлическими характеристиками и предназначены для работы в качестве сервисных клапанов. 
Клапаны удовлетворяют всем требованиям, предъявляемым к запорному оборудованию для промышленных холодильных установок.</t>
  </si>
  <si>
    <t>Комплектация</t>
  </si>
  <si>
    <t xml:space="preserve">Вход </t>
  </si>
  <si>
    <t>Выход</t>
  </si>
  <si>
    <t>148B3740R</t>
  </si>
  <si>
    <t>G1/2”
(наруж. резьба)</t>
  </si>
  <si>
    <t>R717, R744 и фреоны</t>
  </si>
  <si>
    <t xml:space="preserve"> -50…150</t>
  </si>
  <si>
    <t xml:space="preserve">Мультипак </t>
  </si>
  <si>
    <t>148B3745R</t>
  </si>
  <si>
    <t>148B4568R</t>
  </si>
  <si>
    <t>FPT¼”
(внутр. резьба)</t>
  </si>
  <si>
    <t>148B3746R</t>
  </si>
  <si>
    <t>MPT¼"
(наруж. резьба)</t>
  </si>
  <si>
    <t xml:space="preserve">Комплектация мультипака </t>
  </si>
  <si>
    <t>5 штук</t>
  </si>
  <si>
    <t>Ниппель под сварку DN 10</t>
  </si>
  <si>
    <t>10 штук</t>
  </si>
  <si>
    <t xml:space="preserve">Уплотнение ниппеля </t>
  </si>
  <si>
    <t>Заглушка  MPT ¼"</t>
  </si>
  <si>
    <t>Уплотнение заглушки</t>
  </si>
  <si>
    <t>Заглушка  FPT ¼"</t>
  </si>
  <si>
    <t>Электромагнитные клапаны</t>
  </si>
  <si>
    <t>Электромагнитные клапаны типа EVRА(T) — электромеханические устройства, предназначенные для открытия и перекрытия потока рабочей среды на линиях жидкости, влажного/сухого и горячего пара в холодильных установках.
Клапаны удовлетворяют всем требованиям, предъявляемым к  оборудованию для промышленных холодильных установок.</t>
  </si>
  <si>
    <t>Шток ручного открытия</t>
  </si>
  <si>
    <t>Открывающий перепад, бар</t>
  </si>
  <si>
    <t>032F6214R</t>
  </si>
  <si>
    <t>Да</t>
  </si>
  <si>
    <t>032F6216R</t>
  </si>
  <si>
    <t>032F6221R</t>
  </si>
  <si>
    <t>032F6225R</t>
  </si>
  <si>
    <t>042H1126R</t>
  </si>
  <si>
    <t>Нет</t>
  </si>
  <si>
    <t>042H1128R</t>
  </si>
  <si>
    <t>042H1130R</t>
  </si>
  <si>
    <t>Клапаны поставляются в комплекте с ответными фланцами, включая болты и прокладочные уплотнения. Электромагнитная катушка заказывается отдельно</t>
  </si>
  <si>
    <t>Электромагнитная катушка</t>
  </si>
  <si>
    <t>Напряжение, B</t>
  </si>
  <si>
    <t>Частота, Гц</t>
  </si>
  <si>
    <t xml:space="preserve">Ток </t>
  </si>
  <si>
    <t>Мощность,
Вт</t>
  </si>
  <si>
    <t>Электрический
разъем</t>
  </si>
  <si>
    <t>018F6801R</t>
  </si>
  <si>
    <t>BE230AS</t>
  </si>
  <si>
    <t>Перем. Ток</t>
  </si>
  <si>
    <t>DIN 43560</t>
  </si>
  <si>
    <t>Двухступенчатые электромагнитные клапаны</t>
  </si>
  <si>
    <t xml:space="preserve">Двухступенчатые электромагнитные клапаны типа PMLX устанавливаются на линиях возврата влажного или сухого пара и предназначены для повышения безопасности и энергоэффективности холодильной системы при оттаивании горячими парами. </t>
  </si>
  <si>
    <t>027F4032R</t>
  </si>
  <si>
    <t>027F4040R</t>
  </si>
  <si>
    <t>027F4050R</t>
  </si>
  <si>
    <t>027F4065R</t>
  </si>
  <si>
    <t>027F4080R</t>
  </si>
  <si>
    <t>027F4100R</t>
  </si>
  <si>
    <t>027F4125R</t>
  </si>
  <si>
    <t>28 бар  изб. - Максимальное рабочее давление при использовании с R717 (аммиак) в качестве рабочей среды.
30 бар  изб. - Максимальное рабочее давление при использовании с ГФУ и ГХФУ хладагентами в качестве рабочей среды.</t>
  </si>
  <si>
    <t xml:space="preserve">Комплектация </t>
  </si>
  <si>
    <t>Клапан PMLX</t>
  </si>
  <si>
    <t xml:space="preserve"> 1 шт.</t>
  </si>
  <si>
    <t>Электромагнитный пилотный клапан типа EVM-NC</t>
  </si>
  <si>
    <t>2 шт.</t>
  </si>
  <si>
    <t xml:space="preserve">Электромагнитная катушка типа BE230AS </t>
  </si>
  <si>
    <t>Штуцер под приварку</t>
  </si>
  <si>
    <t>1 шт.</t>
  </si>
  <si>
    <t>Ответный фланц, включая болты и прокладочные уплотнения (PMLX 32-100)</t>
  </si>
  <si>
    <t>027F3020R</t>
  </si>
  <si>
    <t>0,2 -0,3</t>
  </si>
  <si>
    <t>027F3025R</t>
  </si>
  <si>
    <t>027F3032R</t>
  </si>
  <si>
    <t>027F3040R</t>
  </si>
  <si>
    <t>027F3050R</t>
  </si>
  <si>
    <t>027F3065R</t>
  </si>
  <si>
    <t>027F3080R</t>
  </si>
  <si>
    <t>027F3100R</t>
  </si>
  <si>
    <t>027F3125R</t>
  </si>
  <si>
    <t>Пилотные клапаны</t>
  </si>
  <si>
    <t>Пилотные клапаны устанавливаются на основные клапаны типа РМ или во внешнюю управляющую линию, используя корпус CVH. При этом во внешней управляющей линии они могут работать как независимые клапаны.</t>
  </si>
  <si>
    <t>Пилотный клапан для поддержания давления до себя</t>
  </si>
  <si>
    <t>Диапазон регулирования, бар</t>
  </si>
  <si>
    <t>027B0920R</t>
  </si>
  <si>
    <t>027B0921R</t>
  </si>
  <si>
    <t xml:space="preserve">Пилотный клапан для поддержания перепада давления </t>
  </si>
  <si>
    <t>027B0930R</t>
  </si>
  <si>
    <t>Пилотный клапан для поддержания давления после себя</t>
  </si>
  <si>
    <t>027B0940R</t>
  </si>
  <si>
    <t>Электромагнитный пилотный клапан (нормально закрытый)</t>
  </si>
  <si>
    <t>027B1120R</t>
  </si>
  <si>
    <t>Корпус для пилотных клапанов</t>
  </si>
  <si>
    <t>027F1090R</t>
  </si>
  <si>
    <t>027F1091R</t>
  </si>
  <si>
    <t>027F1092R</t>
  </si>
  <si>
    <t>2412+183R</t>
  </si>
  <si>
    <t>2412+184R</t>
  </si>
  <si>
    <t>2412+185R</t>
  </si>
  <si>
    <t>2412+186R</t>
  </si>
  <si>
    <t>Регулятор температуры масла</t>
  </si>
  <si>
    <t>Регуляторы ORV — трехходовые промышленные клапаны, предназначенные для поддержания постоянной температуры масла в газовых компрессорах, путем смешивания потоков горячего и холодного масла</t>
  </si>
  <si>
    <t>Корпус регулятора температуры</t>
  </si>
  <si>
    <t>Рабочая температура, °С</t>
  </si>
  <si>
    <t>148H3399R</t>
  </si>
  <si>
    <t>148H3361R</t>
  </si>
  <si>
    <t>148H3402R</t>
  </si>
  <si>
    <t>148H3406R</t>
  </si>
  <si>
    <t>148H3409R</t>
  </si>
  <si>
    <t>148H3362R</t>
  </si>
  <si>
    <t xml:space="preserve">Термостатический элемент </t>
  </si>
  <si>
    <t>Температура регулирования,  °С</t>
  </si>
  <si>
    <t>Совместимость</t>
  </si>
  <si>
    <t>148H3463R</t>
  </si>
  <si>
    <t>ORV 25-50</t>
  </si>
  <si>
    <t xml:space="preserve"> -</t>
  </si>
  <si>
    <t>148H3469R</t>
  </si>
  <si>
    <t>148H3465R</t>
  </si>
  <si>
    <t>ORV 65-80</t>
  </si>
  <si>
    <t>148H3471R</t>
  </si>
  <si>
    <t xml:space="preserve">Прайс-лист </t>
  </si>
  <si>
    <t xml:space="preserve">  Промышленная холодильная арматура и компоненты РИДАН</t>
  </si>
  <si>
    <t>Калькулятор расчета стоимости</t>
  </si>
  <si>
    <t>Основные технические характеристики</t>
  </si>
  <si>
    <t>Для использования прайс-листа вставьте в столбец "А" (кодовый номер) перечень артикулов</t>
  </si>
  <si>
    <t>Для расчета стоимости перечня оборудования:</t>
  </si>
  <si>
    <t>1 - Укажите необходимое количество в столбец "Е" (кол-во)</t>
  </si>
  <si>
    <t>Подробные технические характеристики доступны в Каталоге (Скачать Каталог)</t>
  </si>
  <si>
    <t xml:space="preserve">2 - Укажите размер договорной скидки на группу товаров в ячейку "H7" </t>
  </si>
  <si>
    <t>3 - Укажите актуальный курс в ячейку  "I7" (курс)</t>
  </si>
  <si>
    <t xml:space="preserve">Задать технический вопрос на онлайн площадке Community  </t>
  </si>
  <si>
    <t>Размер скидки</t>
  </si>
  <si>
    <t xml:space="preserve">Курс </t>
  </si>
  <si>
    <t xml:space="preserve">Актуальная информацию по наличию и срокам доступна в электронном магазине RIDAN.RU </t>
  </si>
  <si>
    <t>Онлайн переподбор оборудования Данфосс на РИДАН</t>
  </si>
  <si>
    <t xml:space="preserve">Наименование </t>
  </si>
  <si>
    <t>Кол-во</t>
  </si>
  <si>
    <t>Сумма со скидкой без НДС, у.е</t>
  </si>
  <si>
    <t>Сумма со скидкой с НДС, у.е</t>
  </si>
  <si>
    <t>Сумма со скидкой с НДС, руб</t>
  </si>
  <si>
    <t>СКЛАД</t>
  </si>
  <si>
    <t>Присоединения</t>
  </si>
  <si>
    <t>Полное  наименование</t>
  </si>
  <si>
    <t>Тип 2</t>
  </si>
  <si>
    <t xml:space="preserve">Исполнение/
модификация </t>
  </si>
  <si>
    <t>МРД,
бар изб.</t>
  </si>
  <si>
    <t xml:space="preserve">Присоединение </t>
  </si>
  <si>
    <t>Описание</t>
  </si>
  <si>
    <t>Цена,  у.е.
без НДС</t>
  </si>
  <si>
    <t>Цена, у.е.
с НДС 20%</t>
  </si>
  <si>
    <t xml:space="preserve">Группа скидок </t>
  </si>
  <si>
    <t xml:space="preserve">Примечание </t>
  </si>
  <si>
    <t>Столбец1</t>
  </si>
  <si>
    <t>Электромагнитная катушка BE230AS</t>
  </si>
  <si>
    <t>Катушка BE230AS; 10 Вт; 220В; 50 Гц; перем. тока; DIN 43650</t>
  </si>
  <si>
    <t>Электромагнитный клапан</t>
  </si>
  <si>
    <t>Электромагнитный клапан EVRAT 10</t>
  </si>
  <si>
    <t>EVRAT 10</t>
  </si>
  <si>
    <t xml:space="preserve"> -45…105</t>
  </si>
  <si>
    <t>R717 и фреоны</t>
  </si>
  <si>
    <t>Фланец. Ответные фланцы под сварку DIN</t>
  </si>
  <si>
    <t>EVRAT 10  со штоком ручного открытия и ответными фланцами в комплекте; без катушки</t>
  </si>
  <si>
    <t>Электромагнитный клапан EVRAT 15</t>
  </si>
  <si>
    <t>EVRAT 15</t>
  </si>
  <si>
    <t>EVRAT 15  со штоком ручного открытия и ответными фланцами в комплекте; без катушки</t>
  </si>
  <si>
    <t>Электромагнитный клапан EVRA 20</t>
  </si>
  <si>
    <t>EVRA 20 с ответными фланцами в комплекте; без катушки</t>
  </si>
  <si>
    <t>Электромагнитный клапан EVRA 25</t>
  </si>
  <si>
    <t>EVRA 25 с ответными фланцами в комплекте; без катушки</t>
  </si>
  <si>
    <t>Электромагнитный клапан EVRA 32</t>
  </si>
  <si>
    <t>EVRA 32 с ответными фланцами в комплекте; без катушки</t>
  </si>
  <si>
    <t>Электромагнитный клапан EVRA 40</t>
  </si>
  <si>
    <t>EVRA 40 с ответными фланцами в комплекте; без катушки</t>
  </si>
  <si>
    <t>Электромагнитный клапан EVRA 50</t>
  </si>
  <si>
    <t>EVRA 50 с ответными фланцами в комплекте; без катушки</t>
  </si>
  <si>
    <t xml:space="preserve">Двухступенчатый электромагнитный клапан </t>
  </si>
  <si>
    <t>Двухступенчатый электромагнитный клапан PMLX 32</t>
  </si>
  <si>
    <t>PMLX</t>
  </si>
  <si>
    <t>28 / 30</t>
  </si>
  <si>
    <t xml:space="preserve"> -45…120</t>
  </si>
  <si>
    <t>PMLX 32;  c 2-мя пилотами EVM-NC и ответными фланцами в комплекте; без катушек</t>
  </si>
  <si>
    <t>Двухступенчатый электромагнитный клапан PMLX 40</t>
  </si>
  <si>
    <t>PMLX 40;  c 2-мя пилотами EVM-NC и ответными фланцами в комплекте; без катушек</t>
  </si>
  <si>
    <t>Двухступенчатый электромагнитный клапан</t>
  </si>
  <si>
    <t>Двухступенчатый электромагнитный клапан PMLX 50</t>
  </si>
  <si>
    <t>PMLX 50;  c 2-мя пилотами ENM-NC и ответными фланцами в комплекте; без катушек</t>
  </si>
  <si>
    <t>Двухступенчатый электромагнитный клапан PMLX 65</t>
  </si>
  <si>
    <t>PMLX 65;  c 2-мя пилотами EVM-NC и ответными фланцами в комплекте; без катушек</t>
  </si>
  <si>
    <t>Двухступенчатый электромагнитный клапан PMLX 80</t>
  </si>
  <si>
    <t>PMLX 80;  c 2-мя пилотами EVM-NC и ответными фланцами в комплекте; без катушек</t>
  </si>
  <si>
    <t>Двухступенчатый электромагнитный клапан PMLX 100</t>
  </si>
  <si>
    <t>PMLX 100;  c 2-мя пилотами EVM-NC и ответными фланцами в комплекте; без катушек</t>
  </si>
  <si>
    <t>Двухступенчатый электромагнитный клапан PMLX 125</t>
  </si>
  <si>
    <t>Под сварку встык DIN</t>
  </si>
  <si>
    <t>PMLX 125;  c 2-мя пилотами EVM-NC и ответными фланцами в комплекте; без катушек</t>
  </si>
  <si>
    <t>PM</t>
  </si>
  <si>
    <t>PM-3 DN20 с ответными фланцами в комплекте</t>
  </si>
  <si>
    <t>PM-3 DN25 с ответными фланцами в комплекте</t>
  </si>
  <si>
    <t>PM-3 DN32 с ответными фланцами в комплекте</t>
  </si>
  <si>
    <t>PM-3 DN40 с ответными фланцами в комплекте</t>
  </si>
  <si>
    <t>PM-3 DN50 с ответными фланцами в комплекте</t>
  </si>
  <si>
    <t>PM-3 DN65 с ответными фланцами в комплекте</t>
  </si>
  <si>
    <t>PM-3 DN80 с ответными фланцами в комплекте</t>
  </si>
  <si>
    <t>PM-3 DN100 с ответными фланцами в комплекте</t>
  </si>
  <si>
    <t>PM-3 DN125 с ответными фланцами в комплекте</t>
  </si>
  <si>
    <t>Пилотный клапан (до себя)</t>
  </si>
  <si>
    <t xml:space="preserve">Пилотный клапан  CVP-L (-0,65 ÷ 10 бар) </t>
  </si>
  <si>
    <t>CVP</t>
  </si>
  <si>
    <t>CVP-L</t>
  </si>
  <si>
    <t xml:space="preserve"> -50…120</t>
  </si>
  <si>
    <t>Резьба M24х1,5</t>
  </si>
  <si>
    <t xml:space="preserve">CVP-L1; диапазон регулирования (-0,65 ÷ 7 бар) </t>
  </si>
  <si>
    <t xml:space="preserve">Пилотный клапан  CVP-M  (4  ÷ 25 бар) </t>
  </si>
  <si>
    <t xml:space="preserve">CVP-M </t>
  </si>
  <si>
    <t>4  ÷ 25</t>
  </si>
  <si>
    <t>CVP-M; диапазон регулирования (4  ÷ 25 бар)</t>
  </si>
  <si>
    <t>Пилотный клапан (перепада давления)</t>
  </si>
  <si>
    <t xml:space="preserve">Пилотный клапан  CVPP (0 ÷ 10 бар) </t>
  </si>
  <si>
    <t>CVPP</t>
  </si>
  <si>
    <t>0 ÷ 10</t>
  </si>
  <si>
    <t>CVPP; диапазон регулирования (0  ÷ 10 бар)</t>
  </si>
  <si>
    <t>Пилотный клапан (после себя)</t>
  </si>
  <si>
    <t>Пилотный клапан CVC  (0 ÷ 15  бар)</t>
  </si>
  <si>
    <t>CVC</t>
  </si>
  <si>
    <t>0  ÷ 15</t>
  </si>
  <si>
    <t>CVC; диапазон регулирования  (0,5  ÷ 7  бар)</t>
  </si>
  <si>
    <t>EVM</t>
  </si>
  <si>
    <t>EVM-NC</t>
  </si>
  <si>
    <t xml:space="preserve">EVM-NC; нормально закрытый </t>
  </si>
  <si>
    <t>Корпус для пилотных клапанов CVH 10</t>
  </si>
  <si>
    <t>CVH</t>
  </si>
  <si>
    <t xml:space="preserve">CVH с ответными фланцами в комплекте </t>
  </si>
  <si>
    <t>Корпус для пилотных клапанов CVH 15</t>
  </si>
  <si>
    <t>CVH с ответными фланцами в комплекте</t>
  </si>
  <si>
    <t>Корпус для пилотных клапанов CVH 20</t>
  </si>
  <si>
    <t xml:space="preserve">OFV </t>
  </si>
  <si>
    <t>OFV 20 D; диапазон регулирования (2 ÷ 8 бар); под сварку встык</t>
  </si>
  <si>
    <t>OFV 25 D; диапазон регулирования (2 ÷ 8 бар); под сварку встык</t>
  </si>
  <si>
    <t>OFV 32 D; диапазон регулирования (2 ÷ 8 бар); под сварку встык</t>
  </si>
  <si>
    <t>OFV 40 D; диапазон регулирования (2 ÷ 8 бар); под сварку встык</t>
  </si>
  <si>
    <t>Запорный клапан</t>
  </si>
  <si>
    <t>Прямой запорный клапан  SVA 15 D STR</t>
  </si>
  <si>
    <t>SVA</t>
  </si>
  <si>
    <t xml:space="preserve"> SVA15 D STR; колпачок и маховик в комплекте; под сварку встык</t>
  </si>
  <si>
    <t>Угловой запорный клапан  SVA 15 D ANG</t>
  </si>
  <si>
    <t xml:space="preserve"> SVA 15 D ANG; колпачок и маховик в комплекте; под сварку встык</t>
  </si>
  <si>
    <t>Прямой запорный клапан  SVA 20 D STR</t>
  </si>
  <si>
    <t xml:space="preserve"> SVA 20 D STR; колпачок и маховик в комплекте; под сварку встык</t>
  </si>
  <si>
    <t>Угловой запорный клапан  SVA 20 D ANG</t>
  </si>
  <si>
    <t xml:space="preserve"> SVA 20 D ANG; колпачок и маховик в комплекте; под сварку встык</t>
  </si>
  <si>
    <t>Прямой запорный клапан  SVA 25 D STR</t>
  </si>
  <si>
    <t xml:space="preserve"> SVA 25 D STR; колпачок и маховик в комплекте; под сварку встык</t>
  </si>
  <si>
    <t>Угловой запорный клапан  SVA 25 D ANG</t>
  </si>
  <si>
    <t xml:space="preserve"> SVA 25 D ANG; колпачок и маховик в комплекте; под сварку встык</t>
  </si>
  <si>
    <t>Прямой запорный клапан  SVA 32 D STR</t>
  </si>
  <si>
    <t xml:space="preserve"> SVA 32 D STR; колпачок и маховик в комплекте; под сварку встык</t>
  </si>
  <si>
    <t>Угловой запорный клапан  SVA 32 D ANG</t>
  </si>
  <si>
    <t xml:space="preserve"> SVA 32 D ANG; колпачок и маховик в комплекте; под сварку встык</t>
  </si>
  <si>
    <t>Прямой запорный клапан  SVA 40 D STR</t>
  </si>
  <si>
    <t xml:space="preserve"> SVA 40 D STR; колпачок и маховик в комплекте; под сварку встык</t>
  </si>
  <si>
    <t>Угловой запорный клапан  SVA 40 D ANG</t>
  </si>
  <si>
    <t xml:space="preserve"> SVA 40 D ANG; колпачок и маховик в комплекте; под сварку встык</t>
  </si>
  <si>
    <t>Прямой запорный клапан  SVA 50 D STR</t>
  </si>
  <si>
    <t xml:space="preserve"> SVA 50 D STR; колпачок и маховик в комплекте; под сварку встык</t>
  </si>
  <si>
    <t>Угловой запорный клапан  SVA 50 D ANG</t>
  </si>
  <si>
    <t xml:space="preserve"> SVA 50 D ANG; колпачок и маховик в комплекте; под сварку встык</t>
  </si>
  <si>
    <t>Прямой запорный клапан  SVA 65 D STR</t>
  </si>
  <si>
    <t xml:space="preserve"> SVA 65 D STR; колпачок и маховик в комплекте; под сварку встык</t>
  </si>
  <si>
    <t>Угловой запорный клапан  SVA 65 D ANG</t>
  </si>
  <si>
    <t xml:space="preserve"> SVA 65 D ANG; колпачок и маховик в комплекте; под сварку встык</t>
  </si>
  <si>
    <t>Прямой запорный клапан  SVA 80 D STR</t>
  </si>
  <si>
    <t xml:space="preserve"> SVA 80 D STR; колпачок и маховик в комплекте; под сварку встык</t>
  </si>
  <si>
    <t>Угловой запорный клапан  SVA 80 D ANG</t>
  </si>
  <si>
    <t xml:space="preserve"> SVA 80 D ANG; колпачок и маховик в комплекте; под сварку встык</t>
  </si>
  <si>
    <t>Прямой запорный клапан  SVA 100 D STR</t>
  </si>
  <si>
    <t xml:space="preserve"> SVA 100 D STR; колпачок и маховик в комплекте; под сварку встык</t>
  </si>
  <si>
    <t>Угловой запорный клапан  SVA 100 D ANG</t>
  </si>
  <si>
    <t xml:space="preserve"> SVA 100 D ANG; колпачок и маховик в комплекте; под сварку встык</t>
  </si>
  <si>
    <t>Прямой запорный клапан  SVA 125 D STR</t>
  </si>
  <si>
    <t xml:space="preserve"> SVA 125 D STR; колпачок и маховик в комплекте; под сварку встык</t>
  </si>
  <si>
    <t>Угловой запорный клапан  SVA 125 D ANG</t>
  </si>
  <si>
    <t xml:space="preserve"> SVA 125 D ANG; колпачок и маховик в комплекте; под сварку встык</t>
  </si>
  <si>
    <t>Прямой запорный клапан  SVA 150 D STR</t>
  </si>
  <si>
    <t xml:space="preserve"> SVA 150 D STR; колпачок и маховик в комплекте; под сварку встык</t>
  </si>
  <si>
    <t>Угловой запорный клапан  SVA 150 D ANG</t>
  </si>
  <si>
    <t xml:space="preserve"> SVA 150 D ANG; колпачок и маховик в комплекте; под сварку встык</t>
  </si>
  <si>
    <t>Прямой запорный клапан SVA 125 D STR</t>
  </si>
  <si>
    <t>Прямой запорный клапан  SVA 200 D STR</t>
  </si>
  <si>
    <t xml:space="preserve"> SVA 200 D STR; колпачок и маховик в комплекте; под сварку встык</t>
  </si>
  <si>
    <t>Угловой запорный клапан  SVA 200 D ANG</t>
  </si>
  <si>
    <t xml:space="preserve"> SVA 200 D ANG; колпачок и маховик в комплекте; под сварку встык</t>
  </si>
  <si>
    <t>Угловой запорный клапан  SVA 250 D ANG</t>
  </si>
  <si>
    <t xml:space="preserve"> SVA 250 D ANG; колпачок и маховик в комплекте; под сварку встык</t>
  </si>
  <si>
    <t>Угловой запорный клапан  SVA 300 D ANG</t>
  </si>
  <si>
    <t xml:space="preserve"> SVA 300 D ANG; колпачок и маховик в комплекте; под сварку встык</t>
  </si>
  <si>
    <t>Угловой запорный клапан  SVA 350 D ANG</t>
  </si>
  <si>
    <t>Ручной регулирующий клапан</t>
  </si>
  <si>
    <t>Прямой ручной регулирующий клапан  REG 15 D STR</t>
  </si>
  <si>
    <t xml:space="preserve">REG </t>
  </si>
  <si>
    <t>REG 15 D STR; колпачок и маховик в комплекте; под сварку встык</t>
  </si>
  <si>
    <t>Угловой ручной регулирующий клапан  REG 15 D ANG</t>
  </si>
  <si>
    <t>REG 15 D ANG; колпачок и маховик в комплекте; под сварку встык</t>
  </si>
  <si>
    <t>Прямой ручной регулирующий клапан  REG 20 D STR</t>
  </si>
  <si>
    <t>REG 20 D STR; колпачок и маховик в комплекте; под сварку встык</t>
  </si>
  <si>
    <t>Угловой ручной регулирующий клапан  REG 20 D ANG</t>
  </si>
  <si>
    <t>REG 20 D ANG; колпачок и маховик в комплекте; под сварку встык</t>
  </si>
  <si>
    <t>Прямой ручной регулирующий клапан  REG 25 D STR</t>
  </si>
  <si>
    <t>REG 25 D STR; колпачок и маховик в комплекте; под сварку встык</t>
  </si>
  <si>
    <t>Угловой ручной регулирующий клапан  REG 25 D ANG</t>
  </si>
  <si>
    <t>REG 25 D ANG; колпачок и маховик в комплекте; под сварку встык</t>
  </si>
  <si>
    <t>Прямой ручной регулирующий клапан  REG 32 D STR</t>
  </si>
  <si>
    <t>REG 32 D STR; колпачок и маховик в комплекте; под сварку встык</t>
  </si>
  <si>
    <t>Угловой ручной регулирующий клапан  REG 32 D ANG</t>
  </si>
  <si>
    <t>REG 32 D ANG; колпачок и маховик в комплекте; под сварку встык</t>
  </si>
  <si>
    <t>Прямой ручной регулирующий клапан  REG 40 D STR</t>
  </si>
  <si>
    <t>REG 40 D STR; колпачок и маховик в комплекте; под сварку встык</t>
  </si>
  <si>
    <t>Угловой ручной регулирующий клапан  REG 40 D ANG</t>
  </si>
  <si>
    <t>REG 40 D ANG; колпачок и маховик в комплекте; под сварку встык</t>
  </si>
  <si>
    <t>Прямой ручной регулирующий клапан  REG 50 D STR</t>
  </si>
  <si>
    <t>REG 50 D STR; колпачок и маховик в комплекте; под сварку встык</t>
  </si>
  <si>
    <t>Угловой ручной регулирующий клапан  REG 50 D ANG</t>
  </si>
  <si>
    <t>REG 50 D ANG; колпачок и маховик в комплекте; под сварку встык</t>
  </si>
  <si>
    <t>Прямой ручной регулирующий клапан  REG 65 D STR</t>
  </si>
  <si>
    <t>REG 65 D STR; колпачок и маховик в комплекте; под сварку встык</t>
  </si>
  <si>
    <t>Угловой ручной регулирующий клапан  REG 65 D ANG</t>
  </si>
  <si>
    <t>REG 65 D ANG; колпачок и маховик в комплекте; под сварку встык</t>
  </si>
  <si>
    <t>Прямой ручной регулирующий клапан  REG 80 D STR</t>
  </si>
  <si>
    <t>REG 80 D STR; колпачок и маховик в комплекте; под сварку встык</t>
  </si>
  <si>
    <t>Угловой ручной регулирующий клапан  REG 80 D ANG</t>
  </si>
  <si>
    <t>REG 80 D ANG; колпачок и маховик в комплекте; под сварку встык</t>
  </si>
  <si>
    <t>Обратный клапан</t>
  </si>
  <si>
    <t>Прямой обратный клапан  CHV 15 D STR</t>
  </si>
  <si>
    <t xml:space="preserve"> CHV</t>
  </si>
  <si>
    <t>CHV15 D STR; под сварку встык</t>
  </si>
  <si>
    <t>Угловой обратный клапан  CHV 15 D ANG</t>
  </si>
  <si>
    <t>CHV15 D ANG; под сварку встык</t>
  </si>
  <si>
    <t>Прямой обратный клапан  CHV 20 D STR</t>
  </si>
  <si>
    <t>CHV20 D STR; под сварку встык</t>
  </si>
  <si>
    <t>Угловой обратный клапан  CHV 20 D ANG</t>
  </si>
  <si>
    <t>CHV20 D ANG; под сварку встык</t>
  </si>
  <si>
    <t>Прямой обратный клапан  CHV 25 D STR</t>
  </si>
  <si>
    <t>CHV25 D STR ; под сварку встык</t>
  </si>
  <si>
    <t>Угловой обратный клапан  CHV 25 D ANG</t>
  </si>
  <si>
    <t>CHV25D ANG; под сварку встык</t>
  </si>
  <si>
    <t>Прямой обратный клапан  CHV 32 D STR</t>
  </si>
  <si>
    <t>CHV32 D STR; под сварку встык</t>
  </si>
  <si>
    <t>Угловой обратный клапан  CHV 32 D ANG</t>
  </si>
  <si>
    <t>CHV32 D ANG; под сварку встык</t>
  </si>
  <si>
    <t>Прямой обратный клапан  CHV 40 D STR</t>
  </si>
  <si>
    <t xml:space="preserve">CHV40 D STR; под сварку встык </t>
  </si>
  <si>
    <t>Угловой обратный клапан  CHV 40 D ANG</t>
  </si>
  <si>
    <t xml:space="preserve">CHV40 D ANG; под сварку встык </t>
  </si>
  <si>
    <t>Прямой обратный клапан  CHV 50 D STR</t>
  </si>
  <si>
    <t>CHV50 D STR; под сварку встык</t>
  </si>
  <si>
    <t>Угловой обратный клапан  CHV 50 D ANG</t>
  </si>
  <si>
    <t>CHV50 D ANG; под сварку встык</t>
  </si>
  <si>
    <t>Прямой обратный клапан  CHV 65 D STR</t>
  </si>
  <si>
    <t>CHV65 D STR; под сварку встык</t>
  </si>
  <si>
    <t>Угловой обратный клапан  CHV 65 D ANG</t>
  </si>
  <si>
    <t>CHV65 D ANG; под сварку встык</t>
  </si>
  <si>
    <t>Прямой обратный клапан  CHV 80 D STR</t>
  </si>
  <si>
    <t>CHV80 D STR; под сварку встык</t>
  </si>
  <si>
    <t>Угловой обратный клапан  CHV 80 D ANG</t>
  </si>
  <si>
    <t>CHV80 D ANG; под сварку встык</t>
  </si>
  <si>
    <t>Прямой обратный клапан  CHV 100 D STR</t>
  </si>
  <si>
    <t>CHV100 D STR</t>
  </si>
  <si>
    <t>Угловой обратный клапан  CHV 100 D ANG</t>
  </si>
  <si>
    <t>CHV100 D ANG</t>
  </si>
  <si>
    <t>Прямой обратный клапан  CHV 125 D STR</t>
  </si>
  <si>
    <t>CHV125 D STR</t>
  </si>
  <si>
    <t>Угловой обратный клапан  CHV 125 D ANG</t>
  </si>
  <si>
    <t xml:space="preserve">CHV125 D ANG </t>
  </si>
  <si>
    <t>Прямой обратный клапан  CHV 150 D STR</t>
  </si>
  <si>
    <t xml:space="preserve">CHV150 D STR </t>
  </si>
  <si>
    <t>Угловой обратный клапан  CHV 150 D ANG</t>
  </si>
  <si>
    <t>CHV150 D ANG</t>
  </si>
  <si>
    <t>CHV100 D STR; под сварку встык</t>
  </si>
  <si>
    <t>CHV100 D ANG; под сварку встык</t>
  </si>
  <si>
    <t>CHV125 D STR; под сварку встык</t>
  </si>
  <si>
    <t>CHV125 D ANG; под сварку встык</t>
  </si>
  <si>
    <t>CHV150 D STR; под сварку встык</t>
  </si>
  <si>
    <t>CHV150 D ANG; под сварку встык</t>
  </si>
  <si>
    <t>Обратно-запорный клапан</t>
  </si>
  <si>
    <t>Прямой обратно запорный клапан  SCA 15 D STR</t>
  </si>
  <si>
    <t xml:space="preserve"> SCA</t>
  </si>
  <si>
    <t>SCA 15 D STR; колпачок и маховик в комплекте</t>
  </si>
  <si>
    <t>Угловой обратно запорный клапан  SCA 15 D ANG</t>
  </si>
  <si>
    <t>SCA 15 D ANG; колпачок и маховик в комплекте</t>
  </si>
  <si>
    <t>Прямой обратно запорный клапан  SCA 20 D STR</t>
  </si>
  <si>
    <t>SCA 20 D STR; колпачок и маховик в комплекте</t>
  </si>
  <si>
    <t>Угловой обратно запорный клапан  SCA 20 D ANG</t>
  </si>
  <si>
    <t>SCA 20 D ANG; колпачок и маховик в комплекте</t>
  </si>
  <si>
    <t>Прямой обратно запорный клапан  SCA 25 D STR</t>
  </si>
  <si>
    <t>SCA 25 D STR; колпачок и маховик в комплекте</t>
  </si>
  <si>
    <t>Угловой обратно запорный клапан  SCA 25 D ANG</t>
  </si>
  <si>
    <t>SCA 25 D ANG; колпачок и маховик в комплекте</t>
  </si>
  <si>
    <t>Прямой обратно запорный клапан  SCA 32 D STR</t>
  </si>
  <si>
    <t>SCA 32 D STR; колпачок и маховик в комплекте</t>
  </si>
  <si>
    <t>Угловой обратно запорный клапан  SCA 32 D ANG</t>
  </si>
  <si>
    <t>SCA 32 D ANG; колпачок и маховик в комплекте</t>
  </si>
  <si>
    <t>Прямой обратно запорный клапан  SCA 40 D STR</t>
  </si>
  <si>
    <t>SCA 40 D STR; колпачок и маховик в комплекте</t>
  </si>
  <si>
    <t>Угловой обратно запорный клапан  SCA 40 D ANG</t>
  </si>
  <si>
    <t>SCA 40 D ANG; колпачок и маховик в комплекте</t>
  </si>
  <si>
    <t>Прямой обратно запорный клапан  SCA 50 D STR</t>
  </si>
  <si>
    <t>SCA 50 D STR; колпачок и маховик в комплекте</t>
  </si>
  <si>
    <t>Угловой обратно запорный клапан  SCA 50 D ANG</t>
  </si>
  <si>
    <t>SCA 50 D ANG; колпачок и маховик в комплекте</t>
  </si>
  <si>
    <t>Прямой обратно запорный клапан  SCA 65 D STR</t>
  </si>
  <si>
    <t>SCA 65 D STR; колпачок и маховик в комплекте</t>
  </si>
  <si>
    <t>Угловой обратно запорный клапан  SCA 65 D ANG</t>
  </si>
  <si>
    <t>SCA 65 D ANG; колпачок и маховик в комплекте</t>
  </si>
  <si>
    <t>Прямой обратно запорный клапан  SCA 80 D STR</t>
  </si>
  <si>
    <t>SCA 80 D STR; колпачок и маховик в комплекте</t>
  </si>
  <si>
    <t>Угловой обратно запорный клапан  SCA 80 D ANG</t>
  </si>
  <si>
    <t>SCA 80 D ANG; колпачок и маховик в комплекте</t>
  </si>
  <si>
    <t>Прямой обратно запорный клапан  SCA 100 D STR</t>
  </si>
  <si>
    <t xml:space="preserve"> SCA 100 D STR  PN 52 колпачок и маховик в комплекте</t>
  </si>
  <si>
    <t>Угловой обратно запорный клапан  SCA 100 D ANG</t>
  </si>
  <si>
    <t xml:space="preserve"> SCA 100 D ANG  PN 52 колпачок и маховик в комплекте</t>
  </si>
  <si>
    <t>Прямой обратно запорный клапан  SCA 125 D STR</t>
  </si>
  <si>
    <t xml:space="preserve"> SCA 125 D STR  PN 52 колпачок и маховик в комплекте</t>
  </si>
  <si>
    <t>Угловой обратно запорный клапан  SCA 125 D ANG</t>
  </si>
  <si>
    <t xml:space="preserve"> SCA 125 D ANG  PN 52 колпачок и маховик в комплекте</t>
  </si>
  <si>
    <t>Прямой обратно запорный клапан  SCA 150 D STR</t>
  </si>
  <si>
    <t xml:space="preserve"> SCA 150 D STR PN 52 колпачок и маховик в комплекте</t>
  </si>
  <si>
    <t>Угловой обратно запорный клапан  SCA 150 D ANG</t>
  </si>
  <si>
    <t xml:space="preserve"> SCA 150 D ANG  PN 52 колпачок и маховик в комплекте</t>
  </si>
  <si>
    <t>SCA 100 D STR; колпачок и маховик в комплекте</t>
  </si>
  <si>
    <t>SCA 100 D ANG; колпачок и маховик в комплекте</t>
  </si>
  <si>
    <t>SCA 125 D STR; колпачок и маховик в комплекте</t>
  </si>
  <si>
    <t>SCA 125 D ANG; колпачок и маховик в комплекте</t>
  </si>
  <si>
    <t>SCA 150 D STR; колпачок и маховик в комплекте</t>
  </si>
  <si>
    <t>SCA 150 D ANG; колпачок и маховик в комплекте</t>
  </si>
  <si>
    <t xml:space="preserve">Сетчатый фильтр </t>
  </si>
  <si>
    <t>Прямой сетчатый фильтр FIA 15 D STR</t>
  </si>
  <si>
    <t xml:space="preserve"> FIA</t>
  </si>
  <si>
    <t>FIA 15 D STR в комплекте со вставкой 150 мкм</t>
  </si>
  <si>
    <t>Угловой сетчатый фильтр FIA 15 D ANG</t>
  </si>
  <si>
    <t>FIA 15 D ANG в комплекте со вставкой 150 мкм</t>
  </si>
  <si>
    <t>Прямой сетчатый фильтр FIA 20 D STR</t>
  </si>
  <si>
    <t>FIA 20 D STR в комплекте со вставкой 150 мкм</t>
  </si>
  <si>
    <t>Угловой сетчатый фильтр FIA 20 D ANG</t>
  </si>
  <si>
    <t>FIA 20 D ANG в комплекте со вставкой 150 мкм</t>
  </si>
  <si>
    <t>Прямой сетчатый фильтр FIA 25 D STR</t>
  </si>
  <si>
    <t>FIA 25 D STR PN 52 в комплекте со вставкой 150 мкм</t>
  </si>
  <si>
    <t>Угловой сетчатый фильтр FIA 25 D ANG</t>
  </si>
  <si>
    <t>FIA 25 D ANG PN 52 в комплекте со вставкой 150 мкм</t>
  </si>
  <si>
    <t>Прямой сетчатый фильтр FIA 32 D STR</t>
  </si>
  <si>
    <t>FIA 32 D STR PN 52 в комплекте со вставкой 150 мкм</t>
  </si>
  <si>
    <t>Угловой сетчатый фильтр FIA 32 D ANG</t>
  </si>
  <si>
    <t>FIA 32 D ANG PN 52 в комплекте со вставкой 150 мкм</t>
  </si>
  <si>
    <t>Прямой сетчатый фильтр FIA 40 D STR</t>
  </si>
  <si>
    <t>FIA 40 D STR в комплекте со вставкой 150 мкм</t>
  </si>
  <si>
    <t>Угловой сетчатый фильтр FIA 40 D ANG</t>
  </si>
  <si>
    <t>FIA 40 D ANG в комплекте со вставкой 150 мкм</t>
  </si>
  <si>
    <t>Прямой сетчатый фильтр FIA 50 D STR</t>
  </si>
  <si>
    <t>FIA 50 D STR в комплекте со вставкой 150 мкм</t>
  </si>
  <si>
    <t>Угловой сетчатый фильтр FIA 50 D ANG</t>
  </si>
  <si>
    <t>FIA 50 D ANG  в комплекте со вставкой 150 мкм</t>
  </si>
  <si>
    <t>Прямой сетчатый фильтр  FIA 65 D STR</t>
  </si>
  <si>
    <t>FIA 65 D STR в комплекте со вставкой 250 мкм</t>
  </si>
  <si>
    <t>Угловой сетчатый фильтр FIA 65 D ANG</t>
  </si>
  <si>
    <t>FIA 65 D ANG  комплекте со вставкой 250 мкм</t>
  </si>
  <si>
    <t>Прямой сетчатый фильтр FIA 80 D STR</t>
  </si>
  <si>
    <t>FIA 80 D STR в комплекте со вставкой 250 мкм</t>
  </si>
  <si>
    <t>Угловой сетчатый фильтр FIA 80 D ANG</t>
  </si>
  <si>
    <t>FIA 80 D ANG в комплекте со вставкой 250 мкм</t>
  </si>
  <si>
    <t>Прямой сетчатый фильтр FIA 100 D STR</t>
  </si>
  <si>
    <t xml:space="preserve"> FIA 100 D STR PN 52 в комплекте со вставкой (250 мкм)</t>
  </si>
  <si>
    <t>Угловой сетчатый фильтр FIA 100 D ANG</t>
  </si>
  <si>
    <t xml:space="preserve"> FIA 100 D ANG PN 52 в комплекте со вставкой (250 мкм)</t>
  </si>
  <si>
    <t>Прямой сетчатый фильтр FIA 125 D STR</t>
  </si>
  <si>
    <t xml:space="preserve"> FIA 125 D STR PN 52 в комплекте со вставкой (250 мкм)</t>
  </si>
  <si>
    <t>Угловой сетчатый фильтр  FIA 125 D ANG</t>
  </si>
  <si>
    <t xml:space="preserve"> FIA 125 D ANG PN 52 в комплекте со вставкой (250 мкм)</t>
  </si>
  <si>
    <t>Прямой сетчатый фильтр FIA 150 D STR</t>
  </si>
  <si>
    <t xml:space="preserve"> FIA 150 D STR PN 52 в комплекте со вставкой (250 мкм)</t>
  </si>
  <si>
    <t>Угловой сетчатый фильтр FIA 150 D ANG</t>
  </si>
  <si>
    <t xml:space="preserve"> FIA 150 D ANG PN 52 в комплекте со вставкой (250 мкм)</t>
  </si>
  <si>
    <t>FIA 100 D STR в комплекте со вставкой 250 мкм</t>
  </si>
  <si>
    <t>FIA 100 D ANG в комплекте со вставкой 250 мкм</t>
  </si>
  <si>
    <t>Прямой сетчатый фильтр  FIA 125 D STR</t>
  </si>
  <si>
    <t>FIA 125 D STR в комплекте со вставкой 250 мкм</t>
  </si>
  <si>
    <t>FIA 125 D ANG в комплекте со вставкой 250 мкм</t>
  </si>
  <si>
    <t>Прямой сетчатый фильтр  FIA 150 D STR</t>
  </si>
  <si>
    <t>FIA 150 D STR в комплекте со вставкой 250 мкм</t>
  </si>
  <si>
    <t>Угловой сетчатый фильтр  FIA 150 D ANG</t>
  </si>
  <si>
    <t>FIA 150 D ANG в комплекте со вставкой 250 мкм</t>
  </si>
  <si>
    <t>Прямой сетчатый фильтр FIA 200 D STR</t>
  </si>
  <si>
    <t>FIA 200 D STR в комплекте со вставкой 250 мкм</t>
  </si>
  <si>
    <t>Угловой сетчатый фильтр  FIA 200 D ANG</t>
  </si>
  <si>
    <t>FIA 200 D ANG в комплекте со вставкой 250 мкм</t>
  </si>
  <si>
    <t>Прямой сетчатый фильтр  FIA 250 D STR</t>
  </si>
  <si>
    <t>FIA 250 D STR в комплекте со вставкой 250 мкм</t>
  </si>
  <si>
    <t>Угловой сетчатый фильтр  FIA 250 D ANG</t>
  </si>
  <si>
    <t>FIA 250 D ANG в комплекте со вставкой 250 мкм</t>
  </si>
  <si>
    <t>Фильтрующая вставка</t>
  </si>
  <si>
    <t>Фильтрующая вставка  100 мкм для FIA 15-25</t>
  </si>
  <si>
    <t xml:space="preserve"> FIA-insert</t>
  </si>
  <si>
    <t>100 мкм</t>
  </si>
  <si>
    <t xml:space="preserve"> FIA 15-25 </t>
  </si>
  <si>
    <t xml:space="preserve">100 мкм (150 меш.) для FIA 15-20 </t>
  </si>
  <si>
    <t xml:space="preserve">Фильтрующая вставка </t>
  </si>
  <si>
    <t>Фильтрующая вставка  150 мкм для FIA 15-25</t>
  </si>
  <si>
    <t>150 мкм</t>
  </si>
  <si>
    <t>150 мкм (100 меш.) для FIA 15-20</t>
  </si>
  <si>
    <t>Фильтрующая вставка  250 мкм для FIA 15-25</t>
  </si>
  <si>
    <t>250 мкм</t>
  </si>
  <si>
    <t xml:space="preserve">250 мкм (72 меш.)   для FIA 15-20 </t>
  </si>
  <si>
    <t>Фильтрующая вставка  500 мкм для FIA 15-25</t>
  </si>
  <si>
    <t>500 мкм</t>
  </si>
  <si>
    <t xml:space="preserve">500 мкм (38 меш.)   для FIA 15-20  </t>
  </si>
  <si>
    <t>Фильтрующая вставка  100 мкм для FIA 32-40</t>
  </si>
  <si>
    <t>FIA 32-40</t>
  </si>
  <si>
    <t>100 мкм (150 меш.) для FIA 25-40</t>
  </si>
  <si>
    <t>Фильтрующая вставка  150 мкм для FIA 32-40</t>
  </si>
  <si>
    <t>150 мкм (100 меш.) для FIA 25-40</t>
  </si>
  <si>
    <t>Фильтрующая вставка  250 мкм для FIA 32-40</t>
  </si>
  <si>
    <t xml:space="preserve">250 мкм (72 меш.)   для FIA 25-40 </t>
  </si>
  <si>
    <t>Фильтрующая вставка  500 мкм для FIA 32-40</t>
  </si>
  <si>
    <t>500 мкм (38 меш.)   для FIA 25-40</t>
  </si>
  <si>
    <t>Фильтрующая вставка  100 мкм для FIA 50</t>
  </si>
  <si>
    <t>FIA 50</t>
  </si>
  <si>
    <t>100 мкм (150 меш.) для FIA 50</t>
  </si>
  <si>
    <t>Фильтрующая вставка  150 мкм для FIA 50</t>
  </si>
  <si>
    <t>150 мкм (100 меш.) для FIA 50</t>
  </si>
  <si>
    <t>Фильтрующая вставка  250 мкм для FIA 50</t>
  </si>
  <si>
    <t>250 мкм (72 меш.)   для FIA 50</t>
  </si>
  <si>
    <t>Фильтрующая вставка  500 мкм для FIA 50</t>
  </si>
  <si>
    <t>500 мкм (38 меш.)   для FIA 50</t>
  </si>
  <si>
    <t>Фильтрующая вставка  150 мкм для FIA 65</t>
  </si>
  <si>
    <t>FIA 65</t>
  </si>
  <si>
    <t>150 мкм (100 меш.) для FIA 65</t>
  </si>
  <si>
    <t>Фильтрующая вставка  250 мкм для FIA 65</t>
  </si>
  <si>
    <t>250 мкм (72 меш.)   для FIA 65</t>
  </si>
  <si>
    <t>Фильтрующая вставка  500 мкм для FIA 65</t>
  </si>
  <si>
    <t>500 мкм (38 меш.)   для FIA 65</t>
  </si>
  <si>
    <t>Фильтрующая вставка  150 мкм для FIA 80</t>
  </si>
  <si>
    <t>FIA 80</t>
  </si>
  <si>
    <t>150 мкм (100 меш.) для FIA 80</t>
  </si>
  <si>
    <t>Фильтрующая вставка  250 мкм для FIA 80</t>
  </si>
  <si>
    <t>250 мкм (72 меш.)   для FIA 80</t>
  </si>
  <si>
    <t>Фильтрующая вставка  500 мкм для FIA 80</t>
  </si>
  <si>
    <t>500 мкм (38 меш.)   для FIA 80</t>
  </si>
  <si>
    <t>Фильтрующая вставка  150 мкм для FIA 100</t>
  </si>
  <si>
    <t>FIA 100</t>
  </si>
  <si>
    <t>150 мкм (100 меш.) для FIA 100</t>
  </si>
  <si>
    <t>Фильтрующая вставка  250 мкм для FIA 100</t>
  </si>
  <si>
    <t>250 мкм (72 меш.)   для FIA 100</t>
  </si>
  <si>
    <t>Фильтрующая вставка  500 мкм для FIA 100</t>
  </si>
  <si>
    <t>500 мкм (38 меш.)   для FIA 100</t>
  </si>
  <si>
    <t>Фильтрующая вставка  150 мкм для FIA 125</t>
  </si>
  <si>
    <t>FIA 125</t>
  </si>
  <si>
    <t>150 мкм (100 меш.) для FIA 125</t>
  </si>
  <si>
    <t>Фильтрующая вставка  250 мкм для FIA 125</t>
  </si>
  <si>
    <t>250 мкм (72 меш.)   для FIA 125</t>
  </si>
  <si>
    <t>Фильтрующая вставка  500 мкм для FIA 125</t>
  </si>
  <si>
    <t>500 мкм (38 меш.)   для FIA 125</t>
  </si>
  <si>
    <t>Фильтрующая вставка  150 мкм для FIA 150</t>
  </si>
  <si>
    <t>FIA 150</t>
  </si>
  <si>
    <t>150 мкм (100 меш.) для FIA 150</t>
  </si>
  <si>
    <t>Фильтрующая вставка  250 мкм для FIA 150</t>
  </si>
  <si>
    <t>250 мкм (72 меш.)   для FIA 150</t>
  </si>
  <si>
    <t>Фильтрующая вставка  500 мкм для FIA 150</t>
  </si>
  <si>
    <t>500 мкм (38 меш.)   для FIA 150</t>
  </si>
  <si>
    <t>Фильтрующая вставка  150 мкм для FIA 200</t>
  </si>
  <si>
    <t>FIA 200</t>
  </si>
  <si>
    <t>150 мкм (100 меш.) для FIA 200</t>
  </si>
  <si>
    <t>Фильтрующая вставка  250 мкм для FIA 200</t>
  </si>
  <si>
    <t>250 мкм (72 меш.)   для FIA 200</t>
  </si>
  <si>
    <t>Фильтрующая вставка  500 мкм для FIA 200</t>
  </si>
  <si>
    <t>500 мкм (38 меш.)   для FIA 200</t>
  </si>
  <si>
    <t>Фильтрующая вставка  150 мкм для FIA 250</t>
  </si>
  <si>
    <t>FIA 250</t>
  </si>
  <si>
    <t>150 мкм (100 меш.) для FIA 250</t>
  </si>
  <si>
    <t>Фильтрующая вставка  250 мкм для FIA 250</t>
  </si>
  <si>
    <t>250 мкм (72 меш.)   для FIA 250</t>
  </si>
  <si>
    <t>148H3137R</t>
  </si>
  <si>
    <t>Фильтрующая вставка  500 мкм для FIA 250</t>
  </si>
  <si>
    <t>500 мкм (38 меш.)   для FIA 250</t>
  </si>
  <si>
    <t>Корпус регулятора температуры масла</t>
  </si>
  <si>
    <t xml:space="preserve">Корпус регулятора температуры масла ORV 25 D </t>
  </si>
  <si>
    <t>ORV</t>
  </si>
  <si>
    <t>ORV 25</t>
  </si>
  <si>
    <t>3-х ходовой</t>
  </si>
  <si>
    <t xml:space="preserve"> -10…85</t>
  </si>
  <si>
    <t xml:space="preserve">Холодильные масла </t>
  </si>
  <si>
    <t xml:space="preserve"> ORV 25 D; под сварку встык</t>
  </si>
  <si>
    <t xml:space="preserve">Корпус регулятора температуры масла ORV 32 D </t>
  </si>
  <si>
    <t>ORV 32</t>
  </si>
  <si>
    <t xml:space="preserve"> ORV 32 D; под сварку встык</t>
  </si>
  <si>
    <t xml:space="preserve">Корпус регулятора температуры масла ORV 40 D </t>
  </si>
  <si>
    <t>ORV 40</t>
  </si>
  <si>
    <t xml:space="preserve"> ORV 40 D; под сварку встык</t>
  </si>
  <si>
    <t>Корпус регулятора температуры масла ORV 50 D</t>
  </si>
  <si>
    <t>ORV 50</t>
  </si>
  <si>
    <t xml:space="preserve"> ORV 50 D; под сварку встык</t>
  </si>
  <si>
    <t>Корпус регулятора температуры масла ORV 65 D</t>
  </si>
  <si>
    <t>ORV 65</t>
  </si>
  <si>
    <t xml:space="preserve"> ORV 65 D; под сварку встык</t>
  </si>
  <si>
    <t>Корпус регулятора температуры масла ORV 80 D</t>
  </si>
  <si>
    <t>ORV 80</t>
  </si>
  <si>
    <t xml:space="preserve"> ORV 80 D; под сварку встык</t>
  </si>
  <si>
    <t xml:space="preserve">Элемент термостатический </t>
  </si>
  <si>
    <t>Элемент термостатический 49°C  для ORV 25-50</t>
  </si>
  <si>
    <t>ORV-insert</t>
  </si>
  <si>
    <t xml:space="preserve">49°C </t>
  </si>
  <si>
    <t>Термостат 49°C  для ORV 25-50</t>
  </si>
  <si>
    <t>Элемент термостатический 60°C  для ORV 25-50</t>
  </si>
  <si>
    <t xml:space="preserve"> 60°C</t>
  </si>
  <si>
    <t>Термостат 60°C  для ORV 25-50</t>
  </si>
  <si>
    <t>Термостат 49°C  для ORV 65-80</t>
  </si>
  <si>
    <t>Термостат 60°C  для ORV 65-80</t>
  </si>
  <si>
    <t xml:space="preserve">SNV </t>
  </si>
  <si>
    <t>Кодовый
номер</t>
  </si>
  <si>
    <t>Материал</t>
  </si>
  <si>
    <t>Типоразмер</t>
  </si>
  <si>
    <t>Совместимость
с клапанами</t>
  </si>
  <si>
    <t>Плоское уплотнение</t>
  </si>
  <si>
    <t>AFM 34</t>
  </si>
  <si>
    <t>Кольцевое уплотнение</t>
  </si>
  <si>
    <t>Хлоропрен</t>
  </si>
  <si>
    <t>Алюминий</t>
  </si>
  <si>
    <t>PM / EVRAT / CVH</t>
  </si>
  <si>
    <t>PM / Пилоты</t>
  </si>
  <si>
    <t>027Z3072R</t>
  </si>
  <si>
    <t>027Z3073R</t>
  </si>
  <si>
    <t>027Z3074R</t>
  </si>
  <si>
    <t>027Z3075R</t>
  </si>
  <si>
    <t>027Z3076R</t>
  </si>
  <si>
    <t>027Z3077R</t>
  </si>
  <si>
    <t>027Z3078R</t>
  </si>
  <si>
    <t>027Z3071R</t>
  </si>
  <si>
    <t>CVP, CVPP, CVC, EVM</t>
  </si>
  <si>
    <t>148Z4153R</t>
  </si>
  <si>
    <t>SVA, REG, SCA, CHV, FIA</t>
  </si>
  <si>
    <t>148Z4154R</t>
  </si>
  <si>
    <t>148Z4155R</t>
  </si>
  <si>
    <t>148Z4156R</t>
  </si>
  <si>
    <t>148Z4157R</t>
  </si>
  <si>
    <t>148Z4158R</t>
  </si>
  <si>
    <t>148Z4159R</t>
  </si>
  <si>
    <t>148Z4160R</t>
  </si>
  <si>
    <t>148Z4161R</t>
  </si>
  <si>
    <t>148Z4162R</t>
  </si>
  <si>
    <t>148Z4163R</t>
  </si>
  <si>
    <t>SVA, SCA, CHV, FIA</t>
  </si>
  <si>
    <t>SVA, FIA</t>
  </si>
  <si>
    <t>148Z4253R</t>
  </si>
  <si>
    <t>Сальник</t>
  </si>
  <si>
    <t>Уплотнение</t>
  </si>
  <si>
    <t>Графит</t>
  </si>
  <si>
    <t>SVA, REG, SCA</t>
  </si>
  <si>
    <t>148Z4254R</t>
  </si>
  <si>
    <t>148Z4255R</t>
  </si>
  <si>
    <t>148Z4256R</t>
  </si>
  <si>
    <t>148Z4257R</t>
  </si>
  <si>
    <t>148Z4258R</t>
  </si>
  <si>
    <t>SVA, SCA</t>
  </si>
  <si>
    <t>Комплекты прокладочных уплотнений для пилотных клапанов SVA, REG, SCA, CHV, FIA</t>
  </si>
  <si>
    <t>Рисунок</t>
  </si>
  <si>
    <t>Позиция на рис.</t>
  </si>
  <si>
    <t>Запасные части и аксессуары</t>
  </si>
  <si>
    <t>Ревизионный набор прокладок DN 10-15. PM, EVRAT, CVH</t>
  </si>
  <si>
    <t>Ревизионный набор прокладок DN 20-25. PM, EVRAT, CVH</t>
  </si>
  <si>
    <t>Ревизионный набор прокладок DN 32-40. PM, PMLX, EVRA</t>
  </si>
  <si>
    <t>Ревизионный набор прокладок DN 50. Для клапанов PM, PMLX, EVRA</t>
  </si>
  <si>
    <t>Ревизионный набор прокладок DN 65. Для клапанов PM, PMLX</t>
  </si>
  <si>
    <t>Ревизионный набор прокладок DN 80. Для клапанов PM, PMLX</t>
  </si>
  <si>
    <t>Ревизионный набор прокладок DN 100. Для клапанов PM, PMLX</t>
  </si>
  <si>
    <t>Ревизионные набор прокладок для клапанов СVP, CVC,CVPP, EVM. Мультипак: 10 комплектов.</t>
  </si>
  <si>
    <t>Универсальная прокладка DN 15-25. Для клапанов SVA, REG, SCA, CHV, FIA. Мультипак 10 шт.</t>
  </si>
  <si>
    <t>Универсальная прокладка DN 32-40. Для клапанов SVA, REG, SCA, CHV, FIA. Мультипак 10 шт.</t>
  </si>
  <si>
    <t>Универсальная прокладка DN 50. Для клапанов SVA, REG, SCA, CHV, FIA. Мультипак 10 шт.</t>
  </si>
  <si>
    <t>Универсальная прокладка DN 65. Для клапанов SVA, REG, SCA, CHV, FIA. Мультипак 10 шт.</t>
  </si>
  <si>
    <t>Универсальная прокладка DN 80. Для клапанов SVA, REG, SCA, CHV, FIA. Мультипак 10 шт.</t>
  </si>
  <si>
    <t>Универсальная прокладка DN 100. Для клапанов SVA, REG, SCA, CHV, FIA. Мультипак 10 шт.</t>
  </si>
  <si>
    <t>Универсальная прокладка DN 125. Для клапанов SVA, SCA, CHV, FIA. Мультипак 10 шт.</t>
  </si>
  <si>
    <t>Универсальная прокладка DN 150. Для клапанов SVA, SCA, CHV, FIA. Мультипак 10 шт.</t>
  </si>
  <si>
    <t>Универсальная прокладка DN 200. Для клапанов SVA, FIA. Мультипак 10 шт.</t>
  </si>
  <si>
    <t>Универсальная прокладка DN 250. Для клапанов SVA, FIA. Мультипак 10 шт.</t>
  </si>
  <si>
    <t>Универсальная прокладка DN 300. Для клапанов SVA, FIA. Мультипак 10 шт.</t>
  </si>
  <si>
    <t>Комплект сальникового уплотнения DN 65. Для клапанов SVA, REG, SCA. Мультипак: 10 комплектов.</t>
  </si>
  <si>
    <t>Комплект сальникового уплотнения DN 80. Для клапанов SVA, REG, SCA. Мультипак: 10 комплектов.</t>
  </si>
  <si>
    <t>Комплект сальникового уплотнения DN 100-150. Для клапанов SVA, SCA. Мультипак: 5 комплектов.</t>
  </si>
  <si>
    <t>Комплект сальникового уплотнения DN 200. Для клапанов SVA</t>
  </si>
  <si>
    <t>Spare Parts</t>
  </si>
  <si>
    <t xml:space="preserve"> --</t>
  </si>
  <si>
    <t>Комплект сальникового уплотнения DN 15-25. Для клапанов SVA, REG, SCA. Мультипак: 10 комплектов.</t>
  </si>
  <si>
    <t>Комплект сальникового уплотнения DN 32-50. Для клапанов SVA, REG, SCA. Мультипак: 10 комплектов.</t>
  </si>
  <si>
    <t xml:space="preserve">  10-15</t>
  </si>
  <si>
    <t>20-25</t>
  </si>
  <si>
    <t>Типоразмер DN</t>
  </si>
  <si>
    <t>32-40</t>
  </si>
  <si>
    <t>15-25</t>
  </si>
  <si>
    <t>32-50</t>
  </si>
  <si>
    <t>100-150</t>
  </si>
  <si>
    <t xml:space="preserve"> -0,65 ÷ 7</t>
  </si>
  <si>
    <t>Реле уровня жидкости</t>
  </si>
  <si>
    <t>084H6001R</t>
  </si>
  <si>
    <t>084H6012R</t>
  </si>
  <si>
    <t>Реле уровня жидкости ELS 1.1</t>
  </si>
  <si>
    <t>Штуцер под приварку для ELS</t>
  </si>
  <si>
    <t>ELS</t>
  </si>
  <si>
    <t>Наруж. резьба G 3/4"</t>
  </si>
  <si>
    <t>R717 (аммиак), R744 (диоксид углерода), R507A, R410A, R134a, R22, R404A, R407C, холодильные масла, вода, пропиленгликоль и этиленгликоль</t>
  </si>
  <si>
    <t>Штуцер под сварку</t>
  </si>
  <si>
    <t>Внутр. резьба G 3/4"</t>
  </si>
  <si>
    <t xml:space="preserve">Чертеж штуцера под сварку (084H5012R). В комплект поставки входит алюминиевое плоское уплотнение </t>
  </si>
  <si>
    <t>Чертеж реле уровня жидкости ELS 1.1 (084H6001R)</t>
  </si>
  <si>
    <t xml:space="preserve">PM / PMLX </t>
  </si>
  <si>
    <t xml:space="preserve">PM </t>
  </si>
  <si>
    <t>PM / PMLX</t>
  </si>
  <si>
    <t>PM / PMLX/ Пилоты</t>
  </si>
  <si>
    <t>PM / PMLX / Пилоты</t>
  </si>
  <si>
    <t xml:space="preserve">PM / PMLX / EVRA </t>
  </si>
  <si>
    <r>
      <t xml:space="preserve">Электронное реле уровня жидкости типа </t>
    </r>
    <r>
      <rPr>
        <b/>
        <sz val="10"/>
        <rFont val="Arial Cyr"/>
        <charset val="204"/>
      </rPr>
      <t>ELS</t>
    </r>
    <r>
      <rPr>
        <sz val="10"/>
        <rFont val="Arial Cyr"/>
        <charset val="204"/>
      </rPr>
      <t xml:space="preserve">  предназначено для обеспечения надёжного отклика на изменения уровня жидкости в холодильных системах, путем отслеживания фазового состояния (жидкое или газообразное) хладагента с помощью чувствительного элемента
 - Широкий диапазон применения
 - Точность определения уровня
 - Корпус из нержавеющей стали
</t>
    </r>
  </si>
  <si>
    <t>Группа</t>
  </si>
  <si>
    <t>Coil</t>
  </si>
  <si>
    <t>EVRA(T)</t>
  </si>
  <si>
    <t>027B1130R</t>
  </si>
  <si>
    <t>Регуляторы давления с тремя пилотными портами</t>
  </si>
  <si>
    <t xml:space="preserve">Регуляторы давления с пилотным управлением типа PM предназначены для регулирования расход хладагента по пропорциональному или двухпозиционному закону регулирования в зависимости от степени открытия пилотного и основного клапанов. Регулирующие функции клапана определяются тем, какие типы пилотных клапанов с ним применяются. </t>
  </si>
  <si>
    <t>Клапаны-регуляторы давления с пилотным управлением</t>
  </si>
  <si>
    <t>Клапаны-регуляторы давления для поддержания перепада давления</t>
  </si>
  <si>
    <t>Регуляторы давления OFV — это перепускные клапаны углового исполнения с регулируемым открывающим перепадом давления. Клапаны сочетает в себе три функции: регулирование перепада давления, обратного клапана и запорного клапана.</t>
  </si>
  <si>
    <t>Электромагнитный пилотный клапан</t>
  </si>
  <si>
    <t>Электромагнитный пилотный клапан EVM-NC;</t>
  </si>
  <si>
    <t>Электромагнитный пилотный клапан EVM-NO;</t>
  </si>
  <si>
    <t>EVM-NO</t>
  </si>
  <si>
    <t xml:space="preserve">EVM-NO; нормально закрытый </t>
  </si>
  <si>
    <t>Клапан-регулятор давления с пилотным управлением</t>
  </si>
  <si>
    <t>Клапан-регулятор давления с пилотным управлением PM 20 D</t>
  </si>
  <si>
    <t>Клапан-регулятор давления с пилотным управлением PM 25 D</t>
  </si>
  <si>
    <t>Клапан-регулятор давления с пилотным управлением PM 32 D</t>
  </si>
  <si>
    <t>Клапан-регулятор давления с пилотным управлением  PM 40 D</t>
  </si>
  <si>
    <t>Клапан-регулятор давления с пилотным управлением PM 50 D</t>
  </si>
  <si>
    <t>Клапан-регулятор давления с пилотным управлением PM 65 D</t>
  </si>
  <si>
    <t>Клапан-регулятор давления с пилотным управлением PM 80 D</t>
  </si>
  <si>
    <t>Клапан-регулятор давления с пилотным управлением PM 100 D</t>
  </si>
  <si>
    <t>Клапан-регулятор давления с пилотным управлением PM 125 D</t>
  </si>
  <si>
    <t>Клапан-регулятор давления</t>
  </si>
  <si>
    <t>Клапан-регулятор давления OFV 20</t>
  </si>
  <si>
    <t>Клапан-регулятор давления OFV 25</t>
  </si>
  <si>
    <t>Клапан-регулятор давления OFV 32</t>
  </si>
  <si>
    <t>Клапан-регулятор давления OFV 40</t>
  </si>
  <si>
    <t>148B3769R</t>
  </si>
  <si>
    <t>148B3768R</t>
  </si>
  <si>
    <t>Элемент термостатический 49°C для ORV 65-80</t>
  </si>
  <si>
    <t>Элемент термостатический 60°C для ORV 65-80</t>
  </si>
  <si>
    <t>Запорный игольчатый клапан</t>
  </si>
  <si>
    <t>SNV-S  G½" - G½"; с 2-мя ниппелями под сварку в комплекте. Мультипак: 5 клапанов + 10 непиилей</t>
  </si>
  <si>
    <t>SNV-S  FPT¼" - FPT¼"; заглушка в комплекте (1 шт). Мультипак: 5 клапанов + 5 заглушек</t>
  </si>
  <si>
    <t>SNV-L G½" - W½" с заглушкой в комплекте G 1/2 
Мультипак: 5 клапанов + 5 заглушек</t>
  </si>
  <si>
    <t>SNV-L G½" - W½" с ниппеем в комплекте
Мультипак: 5 клапанов + 5 ниппелей</t>
  </si>
  <si>
    <t>SNV-S  G½" - G½" с 2-мя ниппелями под сварку в комплекте. Мультипак: 5 клапанов + 10  ниппелей</t>
  </si>
  <si>
    <t>SNV-S MPT¼" - FPT¼"; заглушка  в комплекте (1 шт).
Мультипак: 5 клапанов + 5 заглушек</t>
  </si>
  <si>
    <t>U6 PL40R-Project</t>
  </si>
  <si>
    <t xml:space="preserve">SNV-L ANG G1/2-W1/2   </t>
  </si>
  <si>
    <t xml:space="preserve">Угловой запорный клапан SNV-L ANG G1/2-W1/2 + заглушка </t>
  </si>
  <si>
    <t>Угловой запорный клапан SNV-L ANG G1/2-W1/2 + ниппель DN 6</t>
  </si>
  <si>
    <t xml:space="preserve">SNV-L ANG G1/2-W1/2 </t>
  </si>
  <si>
    <t xml:space="preserve">SNV-S STR G½ - G½ </t>
  </si>
  <si>
    <t xml:space="preserve">Угловой запорный клапан SNV-S ANG G½ - G½ </t>
  </si>
  <si>
    <t xml:space="preserve">Прямой запорный клапан  SNV-S STR G½ - G½ </t>
  </si>
  <si>
    <t>Угловой запорный клапан SNV-S ANG  FPT¼ - FPT¼</t>
  </si>
  <si>
    <t xml:space="preserve">Угловой запорный клапан SNV-S ANG MPT¼ - FPT¼ </t>
  </si>
  <si>
    <t xml:space="preserve">SNV-S ANG G½ - G½ </t>
  </si>
  <si>
    <t>SNV-S ANG  FPT¼ - FPT¼</t>
  </si>
  <si>
    <t xml:space="preserve">SNV-S ANG MPT¼ - FPT¼ </t>
  </si>
  <si>
    <t>W 1/2"
(под приварку)</t>
  </si>
  <si>
    <t>Заглушка G1/2 (внутр. Резьба)</t>
  </si>
  <si>
    <t xml:space="preserve">Угловой запорный клапан SNV-S ANG G1/2-G 1/2 </t>
  </si>
  <si>
    <t>Угловой запорный клапан SNV-S STR G1/2-G 1/2</t>
  </si>
  <si>
    <t xml:space="preserve">Угловой запорный клапан типа  SNV-S ANG FPT¼"-FPT¼” </t>
  </si>
  <si>
    <t>Угловой запорный клапан SNV-S ANG MPT¼"-FPT¼”</t>
  </si>
  <si>
    <t>Угловой запорный клапан SNV-L ANG G1/2-W1/2 (L=100 мм)</t>
  </si>
  <si>
    <t>Угловой запорный клапан  SNV-L ANG G1/2-W1/2 (L=100 мм)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</si>
</sst>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 ₽&quot;_-;\-* #,##0.00&quot; ₽&quot;_-;_-* \-??&quot; ₽&quot;_-;_-@_-"/>
    <numFmt numFmtId="165" formatCode="_-* #,##0.00\ [$₽-419]_-;\-* #,##0.00\ [$₽-419]_-;_-* \-??\ [$₽-419]_-;_-@_-"/>
  </numFmts>
  <fonts count="41">
    <font>
      <sz val="10"/>
      <name val="Arial Cyr"/>
      <charset val="204"/>
    </font>
    <font>
      <sz val="10"/>
      <color rgb="FF000000"/>
      <name val="Myriad Pro"/>
      <family val="2"/>
      <charset val="204"/>
    </font>
    <font>
      <sz val="11"/>
      <color rgb="FF000000"/>
      <name val="Minion Pro"/>
      <family val="2"/>
      <charset val="204"/>
    </font>
    <font>
      <sz val="10"/>
      <name val="Arial"/>
      <family val="2"/>
      <charset val="204"/>
    </font>
    <font>
      <sz val="10"/>
      <color rgb="FFA6A6A6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2"/>
      <color rgb="FFA6A6A6"/>
      <name val="Arial Cyr"/>
      <charset val="204"/>
    </font>
    <font>
      <sz val="11"/>
      <name val="Arial Cyr"/>
      <charset val="204"/>
    </font>
    <font>
      <sz val="11"/>
      <color rgb="FFA6A6A6"/>
      <name val="Arial Cyr"/>
      <charset val="204"/>
    </font>
    <font>
      <b/>
      <sz val="11"/>
      <color rgb="FF262626"/>
      <name val="Arial Cyr"/>
      <charset val="204"/>
    </font>
    <font>
      <sz val="15"/>
      <name val="Arial Cyr"/>
      <charset val="204"/>
    </font>
    <font>
      <i/>
      <sz val="9"/>
      <name val="Arial Cyr"/>
      <charset val="204"/>
    </font>
    <font>
      <i/>
      <sz val="10"/>
      <name val="Arial Cyr"/>
      <charset val="204"/>
    </font>
    <font>
      <sz val="8"/>
      <name val="Arial Cyr"/>
      <charset val="204"/>
    </font>
    <font>
      <sz val="16"/>
      <name val="Arial Cyr"/>
      <charset val="204"/>
    </font>
    <font>
      <u/>
      <sz val="9"/>
      <color rgb="FF0000FF"/>
      <name val="Arial Cyr"/>
      <charset val="204"/>
    </font>
    <font>
      <u/>
      <sz val="10"/>
      <color rgb="FF0000FF"/>
      <name val="Arial Cyr"/>
      <charset val="204"/>
    </font>
    <font>
      <b/>
      <sz val="10"/>
      <name val="Arial Cyr"/>
      <charset val="204"/>
    </font>
    <font>
      <b/>
      <sz val="10"/>
      <name val="Minion Pro"/>
      <family val="1"/>
      <charset val="1"/>
    </font>
    <font>
      <b/>
      <sz val="9"/>
      <name val="Arial Cyr"/>
      <charset val="204"/>
    </font>
    <font>
      <b/>
      <sz val="10"/>
      <color rgb="FF0000FF"/>
      <name val="Arial Cyr"/>
      <charset val="204"/>
    </font>
    <font>
      <sz val="10"/>
      <color rgb="FF0000FF"/>
      <name val="Arial Cyr"/>
      <charset val="204"/>
    </font>
    <font>
      <sz val="14"/>
      <name val="Arial Cyr"/>
      <charset val="204"/>
    </font>
    <font>
      <b/>
      <i/>
      <sz val="10"/>
      <name val="Arial Cyr"/>
      <charset val="204"/>
    </font>
    <font>
      <sz val="9"/>
      <name val="Arial Cyr"/>
      <charset val="204"/>
    </font>
    <font>
      <sz val="8"/>
      <name val="Times New Roman"/>
      <family val="1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color rgb="FF000000"/>
      <name val="Minion Pro"/>
      <family val="1"/>
      <charset val="1"/>
    </font>
    <font>
      <b/>
      <sz val="10"/>
      <color rgb="FF000000"/>
      <name val="Minion Pro"/>
      <family val="1"/>
      <charset val="1"/>
    </font>
    <font>
      <b/>
      <sz val="11"/>
      <color rgb="FF000000"/>
      <name val="Minion Pro"/>
      <family val="1"/>
      <charset val="1"/>
    </font>
    <font>
      <sz val="20"/>
      <color rgb="FF000000"/>
      <name val="Minion Pro"/>
      <family val="2"/>
      <charset val="204"/>
    </font>
    <font>
      <sz val="14"/>
      <color rgb="FF000000"/>
      <name val="Minion Pro"/>
      <family val="1"/>
      <charset val="1"/>
    </font>
    <font>
      <sz val="11"/>
      <color rgb="FF000000"/>
      <name val="Minion Pro"/>
      <family val="1"/>
      <charset val="1"/>
    </font>
    <font>
      <sz val="11"/>
      <color rgb="FFFF0000"/>
      <name val="Minion Pro"/>
      <family val="1"/>
      <charset val="1"/>
    </font>
    <font>
      <sz val="13"/>
      <color rgb="FF000000"/>
      <name val="Minion Pro"/>
      <family val="1"/>
      <charset val="1"/>
    </font>
    <font>
      <sz val="10"/>
      <name val="Minion Pro"/>
      <family val="1"/>
      <charset val="1"/>
    </font>
    <font>
      <sz val="10"/>
      <name val="Arial Cyr"/>
      <charset val="204"/>
    </font>
    <font>
      <sz val="10"/>
      <color rgb="FFC00000"/>
      <name val="Arial Cyr"/>
      <charset val="204"/>
    </font>
    <font>
      <b/>
      <sz val="11"/>
      <color rgb="FF000000"/>
      <name val="Minion Pro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2F2F2"/>
        <bgColor rgb="FFFFFFFF"/>
      </patternFill>
    </fill>
    <fill>
      <patternFill patternType="solid">
        <fgColor rgb="FFD9D9D9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164" fontId="38" fillId="0" borderId="0" applyBorder="0" applyProtection="0"/>
    <xf numFmtId="9" fontId="38" fillId="0" borderId="0" applyBorder="0" applyProtection="0"/>
    <xf numFmtId="0" fontId="17" fillId="0" borderId="0" applyBorder="0" applyProtection="0"/>
    <xf numFmtId="0" fontId="1" fillId="0" borderId="0"/>
    <xf numFmtId="0" fontId="2" fillId="0" borderId="0"/>
    <xf numFmtId="0" fontId="3" fillId="0" borderId="0"/>
    <xf numFmtId="0" fontId="3" fillId="0" borderId="0"/>
    <xf numFmtId="3" fontId="38" fillId="2" borderId="1">
      <alignment horizontal="right" vertical="center"/>
      <protection hidden="1"/>
    </xf>
  </cellStyleXfs>
  <cellXfs count="280">
    <xf numFmtId="0" fontId="0" fillId="0" borderId="0" xfId="0"/>
    <xf numFmtId="0" fontId="0" fillId="0" borderId="0" xfId="0" applyFont="1" applyAlignment="1">
      <alignment horizontal="center"/>
    </xf>
    <xf numFmtId="0" fontId="4" fillId="0" borderId="0" xfId="0" applyFont="1"/>
    <xf numFmtId="0" fontId="5" fillId="2" borderId="2" xfId="0" applyFont="1" applyFill="1" applyBorder="1"/>
    <xf numFmtId="0" fontId="6" fillId="2" borderId="3" xfId="0" applyFont="1" applyFill="1" applyBorder="1"/>
    <xf numFmtId="0" fontId="7" fillId="2" borderId="3" xfId="0" applyFont="1" applyFill="1" applyBorder="1"/>
    <xf numFmtId="0" fontId="0" fillId="2" borderId="4" xfId="0" applyFill="1" applyBorder="1"/>
    <xf numFmtId="0" fontId="8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2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center" vertical="center"/>
    </xf>
    <xf numFmtId="0" fontId="16" fillId="2" borderId="0" xfId="3" applyFont="1" applyFill="1" applyBorder="1" applyAlignment="1" applyProtection="1">
      <alignment vertical="center"/>
    </xf>
    <xf numFmtId="0" fontId="18" fillId="2" borderId="7" xfId="0" applyFont="1" applyFill="1" applyBorder="1" applyAlignment="1"/>
    <xf numFmtId="0" fontId="0" fillId="2" borderId="8" xfId="0" applyFill="1" applyBorder="1"/>
    <xf numFmtId="0" fontId="0" fillId="2" borderId="9" xfId="0" applyFill="1" applyBorder="1"/>
    <xf numFmtId="0" fontId="18" fillId="3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textRotation="90"/>
    </xf>
    <xf numFmtId="0" fontId="21" fillId="0" borderId="1" xfId="3" applyFont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22" fillId="0" borderId="1" xfId="3" applyNumberFormat="1" applyFont="1" applyBorder="1" applyAlignment="1" applyProtection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" fillId="0" borderId="0" xfId="5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18" fillId="3" borderId="12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textRotation="90"/>
    </xf>
    <xf numFmtId="0" fontId="0" fillId="0" borderId="1" xfId="0" applyFont="1" applyBorder="1" applyAlignment="1">
      <alignment vertical="center" wrapText="1"/>
    </xf>
    <xf numFmtId="0" fontId="18" fillId="0" borderId="5" xfId="0" applyFont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2" borderId="0" xfId="0" applyNumberFormat="1" applyFill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8" fillId="2" borderId="0" xfId="0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horizontal="center" vertical="center" textRotation="90"/>
    </xf>
    <xf numFmtId="0" fontId="21" fillId="0" borderId="11" xfId="3" applyFont="1" applyBorder="1" applyAlignment="1" applyProtection="1">
      <alignment horizontal="center" vertical="center"/>
    </xf>
    <xf numFmtId="2" fontId="22" fillId="0" borderId="11" xfId="3" applyNumberFormat="1" applyFont="1" applyBorder="1" applyAlignment="1" applyProtection="1">
      <alignment horizontal="right" vertical="center"/>
    </xf>
    <xf numFmtId="0" fontId="0" fillId="0" borderId="0" xfId="0" applyAlignment="1">
      <alignment horizontal="left"/>
    </xf>
    <xf numFmtId="0" fontId="6" fillId="2" borderId="3" xfId="0" applyFont="1" applyFill="1" applyBorder="1" applyAlignment="1">
      <alignment horizontal="left"/>
    </xf>
    <xf numFmtId="0" fontId="0" fillId="2" borderId="8" xfId="0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/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/>
    <xf numFmtId="0" fontId="10" fillId="2" borderId="6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0" fillId="2" borderId="6" xfId="0" applyFill="1" applyBorder="1"/>
    <xf numFmtId="0" fontId="18" fillId="2" borderId="7" xfId="0" applyFont="1" applyFill="1" applyBorder="1"/>
    <xf numFmtId="0" fontId="0" fillId="2" borderId="9" xfId="0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0" fillId="2" borderId="8" xfId="0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16" fillId="2" borderId="7" xfId="3" applyFont="1" applyFill="1" applyBorder="1" applyAlignment="1" applyProtection="1">
      <alignment vertical="center"/>
    </xf>
    <xf numFmtId="0" fontId="16" fillId="2" borderId="8" xfId="3" applyFont="1" applyFill="1" applyBorder="1" applyAlignment="1" applyProtection="1">
      <alignment vertical="center"/>
    </xf>
    <xf numFmtId="0" fontId="0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center" vertical="center" wrapText="1"/>
    </xf>
    <xf numFmtId="2" fontId="25" fillId="2" borderId="0" xfId="0" applyNumberFormat="1" applyFont="1" applyFill="1" applyBorder="1" applyAlignment="1">
      <alignment horizontal="right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/>
    <xf numFmtId="0" fontId="18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17" fillId="2" borderId="7" xfId="3" applyFill="1" applyBorder="1" applyAlignment="1" applyProtection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26" fillId="0" borderId="0" xfId="0" applyFont="1"/>
    <xf numFmtId="0" fontId="0" fillId="0" borderId="0" xfId="0" applyBorder="1" applyAlignment="1">
      <alignment horizontal="left" vertical="center"/>
    </xf>
    <xf numFmtId="0" fontId="24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18" fillId="0" borderId="7" xfId="0" applyFont="1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0" fillId="0" borderId="0" xfId="0" applyFont="1" applyBorder="1" applyAlignment="1">
      <alignment vertical="top" wrapText="1"/>
    </xf>
    <xf numFmtId="0" fontId="18" fillId="0" borderId="5" xfId="0" applyFont="1" applyBorder="1" applyAlignment="1">
      <alignment horizontal="left"/>
    </xf>
    <xf numFmtId="0" fontId="0" fillId="0" borderId="6" xfId="0" applyBorder="1"/>
    <xf numFmtId="0" fontId="15" fillId="0" borderId="1" xfId="0" applyFont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0" fontId="0" fillId="2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2" borderId="0" xfId="0" applyFill="1" applyBorder="1" applyAlignment="1">
      <alignment vertical="center" wrapText="1"/>
    </xf>
    <xf numFmtId="0" fontId="0" fillId="2" borderId="6" xfId="0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 textRotation="90"/>
    </xf>
    <xf numFmtId="0" fontId="27" fillId="2" borderId="2" xfId="3" applyFont="1" applyFill="1" applyBorder="1" applyAlignment="1" applyProtection="1">
      <alignment horizontal="right" vertical="center"/>
    </xf>
    <xf numFmtId="0" fontId="0" fillId="2" borderId="12" xfId="0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2" borderId="6" xfId="0" applyFont="1" applyFill="1" applyBorder="1" applyAlignment="1">
      <alignment vertical="center"/>
    </xf>
    <xf numFmtId="0" fontId="0" fillId="2" borderId="10" xfId="0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0" xfId="0" applyFont="1" applyFill="1" applyBorder="1"/>
    <xf numFmtId="0" fontId="25" fillId="2" borderId="6" xfId="0" applyFont="1" applyFill="1" applyBorder="1"/>
    <xf numFmtId="0" fontId="25" fillId="2" borderId="0" xfId="0" applyFont="1" applyFill="1" applyBorder="1" applyAlignment="1">
      <alignment vertical="center"/>
    </xf>
    <xf numFmtId="0" fontId="0" fillId="2" borderId="10" xfId="0" applyFill="1" applyBorder="1"/>
    <xf numFmtId="0" fontId="28" fillId="5" borderId="1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/>
    <xf numFmtId="0" fontId="14" fillId="2" borderId="1" xfId="0" applyFont="1" applyFill="1" applyBorder="1" applyAlignment="1">
      <alignment horizontal="center" vertical="center"/>
    </xf>
    <xf numFmtId="9" fontId="14" fillId="2" borderId="1" xfId="2" applyFont="1" applyFill="1" applyBorder="1" applyAlignment="1" applyProtection="1"/>
    <xf numFmtId="0" fontId="14" fillId="2" borderId="1" xfId="0" applyFont="1" applyFill="1" applyBorder="1"/>
    <xf numFmtId="0" fontId="20" fillId="2" borderId="5" xfId="0" applyFont="1" applyFill="1" applyBorder="1" applyAlignment="1"/>
    <xf numFmtId="0" fontId="0" fillId="0" borderId="7" xfId="0" applyFont="1" applyBorder="1" applyAlignment="1">
      <alignment horizontal="left" vertic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textRotation="90" wrapText="1"/>
    </xf>
    <xf numFmtId="0" fontId="18" fillId="6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9" fillId="0" borderId="0" xfId="5" applyFont="1" applyAlignment="1">
      <alignment horizontal="center" vertical="center" wrapText="1"/>
    </xf>
    <xf numFmtId="0" fontId="29" fillId="0" borderId="0" xfId="5" applyFont="1" applyAlignment="1">
      <alignment vertical="center" wrapText="1"/>
    </xf>
    <xf numFmtId="0" fontId="29" fillId="0" borderId="0" xfId="5" applyFont="1" applyAlignment="1">
      <alignment horizontal="left" vertical="center" wrapText="1"/>
    </xf>
    <xf numFmtId="0" fontId="30" fillId="0" borderId="0" xfId="5" applyFont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2" fillId="0" borderId="19" xfId="5" applyFont="1" applyBorder="1" applyAlignment="1">
      <alignment horizontal="center" vertical="center" wrapText="1"/>
    </xf>
    <xf numFmtId="0" fontId="2" fillId="0" borderId="1" xfId="5" applyFont="1" applyBorder="1" applyAlignment="1">
      <alignment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1" xfId="5" applyBorder="1" applyAlignment="1">
      <alignment horizontal="left" vertical="center" wrapText="1"/>
    </xf>
    <xf numFmtId="0" fontId="31" fillId="0" borderId="1" xfId="5" applyFont="1" applyBorder="1" applyAlignment="1">
      <alignment horizontal="center" vertical="center" wrapText="1"/>
    </xf>
    <xf numFmtId="0" fontId="31" fillId="0" borderId="20" xfId="5" applyFont="1" applyBorder="1" applyAlignment="1">
      <alignment horizontal="center" vertical="center" wrapText="1"/>
    </xf>
    <xf numFmtId="0" fontId="3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0" fontId="32" fillId="0" borderId="0" xfId="5" applyFont="1" applyAlignment="1">
      <alignment horizontal="center" vertical="center"/>
    </xf>
    <xf numFmtId="0" fontId="33" fillId="0" borderId="1" xfId="5" applyFont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3" fillId="0" borderId="1" xfId="5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 wrapText="1"/>
    </xf>
    <xf numFmtId="0" fontId="32" fillId="0" borderId="1" xfId="5" applyFont="1" applyBorder="1" applyAlignment="1">
      <alignment horizontal="center" vertical="center"/>
    </xf>
    <xf numFmtId="0" fontId="35" fillId="0" borderId="1" xfId="5" applyFont="1" applyBorder="1" applyAlignment="1">
      <alignment vertical="center" wrapText="1"/>
    </xf>
    <xf numFmtId="0" fontId="35" fillId="0" borderId="0" xfId="5" applyFont="1"/>
    <xf numFmtId="0" fontId="36" fillId="0" borderId="1" xfId="5" applyFont="1" applyBorder="1" applyAlignment="1">
      <alignment horizontal="center" vertical="center" wrapText="1"/>
    </xf>
    <xf numFmtId="0" fontId="37" fillId="2" borderId="1" xfId="5" applyFont="1" applyFill="1" applyBorder="1" applyAlignment="1">
      <alignment horizontal="left" vertical="center" wrapText="1"/>
    </xf>
    <xf numFmtId="0" fontId="2" fillId="0" borderId="4" xfId="5" applyFont="1" applyBorder="1" applyAlignment="1">
      <alignment horizontal="center" vertical="center" wrapText="1"/>
    </xf>
    <xf numFmtId="0" fontId="2" fillId="0" borderId="12" xfId="5" applyFont="1" applyBorder="1" applyAlignment="1">
      <alignment vertical="center" wrapText="1"/>
    </xf>
    <xf numFmtId="0" fontId="2" fillId="0" borderId="12" xfId="5" applyFont="1" applyBorder="1" applyAlignment="1">
      <alignment horizontal="center" vertical="center" wrapText="1"/>
    </xf>
    <xf numFmtId="0" fontId="2" fillId="0" borderId="12" xfId="5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1" fillId="0" borderId="2" xfId="5" applyFont="1" applyBorder="1" applyAlignment="1">
      <alignment horizontal="center" vertical="center" wrapText="1"/>
    </xf>
    <xf numFmtId="0" fontId="36" fillId="0" borderId="12" xfId="5" applyFont="1" applyBorder="1" applyAlignment="1">
      <alignment horizontal="center" vertical="center" wrapText="1"/>
    </xf>
    <xf numFmtId="0" fontId="29" fillId="0" borderId="1" xfId="5" applyFont="1" applyBorder="1" applyAlignment="1">
      <alignment vertical="center" wrapText="1"/>
    </xf>
    <xf numFmtId="0" fontId="29" fillId="0" borderId="1" xfId="5" applyFont="1" applyBorder="1" applyAlignment="1">
      <alignment horizontal="left" vertical="center" wrapText="1"/>
    </xf>
    <xf numFmtId="0" fontId="2" fillId="0" borderId="1" xfId="5" applyBorder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17" fillId="0" borderId="0" xfId="3" applyBorder="1" applyProtection="1"/>
    <xf numFmtId="0" fontId="16" fillId="0" borderId="0" xfId="3" applyFont="1" applyBorder="1" applyProtection="1"/>
    <xf numFmtId="0" fontId="25" fillId="2" borderId="0" xfId="0" applyFont="1" applyFill="1" applyBorder="1" applyAlignment="1">
      <alignment horizontal="left" vertical="top" wrapText="1"/>
    </xf>
    <xf numFmtId="0" fontId="16" fillId="0" borderId="5" xfId="3" applyFont="1" applyBorder="1" applyProtection="1"/>
    <xf numFmtId="0" fontId="18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12" fillId="0" borderId="0" xfId="0" applyFont="1" applyAlignment="1">
      <alignment vertical="top"/>
    </xf>
    <xf numFmtId="0" fontId="18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31" fillId="0" borderId="1" xfId="5" applyNumberFormat="1" applyFont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40" fillId="8" borderId="11" xfId="5" applyFont="1" applyFill="1" applyBorder="1" applyAlignment="1">
      <alignment horizontal="center" vertical="center" wrapText="1"/>
    </xf>
    <xf numFmtId="0" fontId="40" fillId="8" borderId="11" xfId="5" applyFont="1" applyFill="1" applyBorder="1" applyAlignment="1">
      <alignment horizontal="left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21" fillId="0" borderId="7" xfId="3" applyFont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0" fillId="2" borderId="5" xfId="0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0" fillId="2" borderId="5" xfId="0" applyFont="1" applyFill="1" applyBorder="1" applyAlignment="1">
      <alignment horizontal="left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21" fillId="0" borderId="13" xfId="3" applyFont="1" applyBorder="1" applyAlignment="1" applyProtection="1">
      <alignment horizontal="center" vertical="center"/>
    </xf>
    <xf numFmtId="0" fontId="0" fillId="2" borderId="17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164" fontId="0" fillId="0" borderId="1" xfId="1" applyFont="1" applyBorder="1" applyAlignment="1" applyProtection="1">
      <alignment horizontal="left" vertical="center"/>
    </xf>
    <xf numFmtId="0" fontId="18" fillId="4" borderId="1" xfId="0" applyFont="1" applyFill="1" applyBorder="1" applyAlignment="1">
      <alignment horizontal="center" textRotation="90"/>
    </xf>
    <xf numFmtId="0" fontId="24" fillId="0" borderId="0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4" fillId="0" borderId="0" xfId="0" applyFont="1" applyBorder="1" applyAlignment="1">
      <alignment horizontal="left" vertical="top" wrapText="1"/>
    </xf>
    <xf numFmtId="0" fontId="18" fillId="2" borderId="11" xfId="0" applyFont="1" applyFill="1" applyBorder="1" applyAlignment="1">
      <alignment horizontal="left"/>
    </xf>
    <xf numFmtId="0" fontId="14" fillId="0" borderId="12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/>
    </xf>
    <xf numFmtId="0" fontId="0" fillId="2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2" fontId="22" fillId="0" borderId="12" xfId="3" applyNumberFormat="1" applyFont="1" applyBorder="1" applyAlignment="1" applyProtection="1">
      <alignment horizontal="center" vertical="center"/>
    </xf>
    <xf numFmtId="2" fontId="22" fillId="0" borderId="10" xfId="3" applyNumberFormat="1" applyFont="1" applyBorder="1" applyAlignment="1" applyProtection="1">
      <alignment horizontal="center" vertical="center"/>
    </xf>
    <xf numFmtId="2" fontId="22" fillId="0" borderId="11" xfId="3" applyNumberFormat="1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0" borderId="8" xfId="0" applyFont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0" fontId="21" fillId="0" borderId="12" xfId="3" applyFont="1" applyBorder="1" applyAlignment="1" applyProtection="1">
      <alignment horizontal="center" vertical="center"/>
    </xf>
    <xf numFmtId="0" fontId="21" fillId="0" borderId="10" xfId="3" applyFont="1" applyBorder="1" applyAlignment="1" applyProtection="1">
      <alignment horizontal="center" vertical="center"/>
    </xf>
    <xf numFmtId="0" fontId="21" fillId="0" borderId="11" xfId="3" applyFont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14" fillId="2" borderId="6" xfId="0" applyFont="1" applyFill="1" applyBorder="1" applyAlignment="1">
      <alignment horizontal="left" vertical="center"/>
    </xf>
    <xf numFmtId="0" fontId="16" fillId="2" borderId="6" xfId="3" applyFont="1" applyFill="1" applyBorder="1" applyAlignment="1" applyProtection="1">
      <alignment horizontal="center"/>
    </xf>
    <xf numFmtId="0" fontId="16" fillId="2" borderId="6" xfId="3" applyFont="1" applyFill="1" applyBorder="1" applyAlignment="1" applyProtection="1">
      <alignment horizontal="left" vertical="center"/>
    </xf>
    <xf numFmtId="0" fontId="17" fillId="0" borderId="10" xfId="3" applyBorder="1" applyProtection="1"/>
    <xf numFmtId="0" fontId="27" fillId="2" borderId="4" xfId="3" applyFont="1" applyFill="1" applyBorder="1" applyAlignment="1" applyProtection="1">
      <alignment horizontal="left" vertical="center"/>
    </xf>
    <xf numFmtId="0" fontId="20" fillId="2" borderId="4" xfId="3" applyFont="1" applyFill="1" applyBorder="1" applyAlignment="1" applyProtection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/>
    </xf>
  </cellXfs>
  <cellStyles count="9">
    <cellStyle name="Гиперссылка" xfId="3" builtinId="8"/>
    <cellStyle name="Денежный" xfId="1" builtinId="4"/>
    <cellStyle name="Обычный" xfId="0" builtinId="0"/>
    <cellStyle name="Обычный 2" xfId="4" xr:uid="{00000000-0005-0000-0000-000006000000}"/>
    <cellStyle name="Обычный 3" xfId="5" xr:uid="{00000000-0005-0000-0000-000007000000}"/>
    <cellStyle name="Обычный 5" xfId="6" xr:uid="{00000000-0005-0000-0000-000008000000}"/>
    <cellStyle name="Обычный 6" xfId="7" xr:uid="{00000000-0005-0000-0000-000009000000}"/>
    <cellStyle name="Процентный" xfId="2" builtinId="5"/>
    <cellStyle name="рубли" xfId="8" xr:uid="{00000000-0005-0000-0000-00000A000000}"/>
  </cellStyles>
  <dxfs count="15">
    <dxf>
      <border outline="0">
        <left style="thin">
          <color auto="1"/>
        </left>
      </border>
    </dxf>
    <dxf>
      <numFmt numFmtId="2" formatCode="0.00"/>
      <border outline="0">
        <left style="thin">
          <color auto="1"/>
        </left>
      </border>
    </dxf>
    <dxf>
      <numFmt numFmtId="2" formatCode="0.00"/>
      <border outline="0">
        <right style="thin">
          <color auto="1"/>
        </right>
      </border>
    </dxf>
    <dxf>
      <border outline="0">
        <right style="thin">
          <color auto="1"/>
        </right>
      </border>
    </dxf>
    <dxf>
      <font>
        <b/>
        <charset val="204"/>
      </font>
      <fill>
        <patternFill patternType="solid">
          <fgColor indexed="64"/>
          <bgColor theme="4" tint="0.59999389629810485"/>
        </patternFill>
      </fill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C9211E"/>
      <rgbColor rgb="FF993366"/>
      <rgbColor rgb="FF333399"/>
      <rgbColor rgb="FF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429120</xdr:colOff>
      <xdr:row>1</xdr:row>
      <xdr:rowOff>39600</xdr:rowOff>
    </xdr:from>
    <xdr:to>
      <xdr:col>11</xdr:col>
      <xdr:colOff>672637</xdr:colOff>
      <xdr:row>7</xdr:row>
      <xdr:rowOff>67575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1587" t="5291" r="4094" b="9050"/>
        <a:stretch/>
      </xdr:blipFill>
      <xdr:spPr>
        <a:xfrm>
          <a:off x="8538840" y="182520"/>
          <a:ext cx="2190240" cy="1847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129600</xdr:colOff>
      <xdr:row>1</xdr:row>
      <xdr:rowOff>69120</xdr:rowOff>
    </xdr:from>
    <xdr:to>
      <xdr:col>9</xdr:col>
      <xdr:colOff>298440</xdr:colOff>
      <xdr:row>7</xdr:row>
      <xdr:rowOff>135255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8267"/>
        <a:stretch/>
      </xdr:blipFill>
      <xdr:spPr>
        <a:xfrm>
          <a:off x="7102440" y="212040"/>
          <a:ext cx="1305720" cy="1885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834480</xdr:colOff>
      <xdr:row>3</xdr:row>
      <xdr:rowOff>28800</xdr:rowOff>
    </xdr:from>
    <xdr:to>
      <xdr:col>7</xdr:col>
      <xdr:colOff>1071720</xdr:colOff>
      <xdr:row>7</xdr:row>
      <xdr:rowOff>46011</xdr:rowOff>
    </xdr:to>
    <xdr:pic>
      <xdr:nvPicPr>
        <xdr:cNvPr id="18" name="Изображение 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1"/>
        <a:srcRect l="6339" t="29634" r="32427" b="21347"/>
        <a:stretch/>
      </xdr:blipFill>
      <xdr:spPr>
        <a:xfrm>
          <a:off x="7476120" y="962280"/>
          <a:ext cx="1373760" cy="595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205200</xdr:colOff>
      <xdr:row>2</xdr:row>
      <xdr:rowOff>135720</xdr:rowOff>
    </xdr:from>
    <xdr:to>
      <xdr:col>8</xdr:col>
      <xdr:colOff>626040</xdr:colOff>
      <xdr:row>7</xdr:row>
      <xdr:rowOff>100731</xdr:rowOff>
    </xdr:to>
    <xdr:pic>
      <xdr:nvPicPr>
        <xdr:cNvPr id="19" name="Изображение 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2"/>
        <a:srcRect l="28748" t="13743" r="54533" b="5753"/>
        <a:stretch/>
      </xdr:blipFill>
      <xdr:spPr>
        <a:xfrm>
          <a:off x="9213840" y="507240"/>
          <a:ext cx="420840" cy="1105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10</xdr:col>
      <xdr:colOff>43560</xdr:colOff>
      <xdr:row>1</xdr:row>
      <xdr:rowOff>19080</xdr:rowOff>
    </xdr:from>
    <xdr:to>
      <xdr:col>10</xdr:col>
      <xdr:colOff>621360</xdr:colOff>
      <xdr:row>7</xdr:row>
      <xdr:rowOff>118731</xdr:rowOff>
    </xdr:to>
    <xdr:pic>
      <xdr:nvPicPr>
        <xdr:cNvPr id="20" name="Изображение 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3"/>
        <a:srcRect l="28400" t="14261" r="54776" b="7237"/>
        <a:stretch/>
      </xdr:blipFill>
      <xdr:spPr>
        <a:xfrm>
          <a:off x="10659600" y="162000"/>
          <a:ext cx="577800" cy="1468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9</xdr:col>
      <xdr:colOff>3846</xdr:colOff>
      <xdr:row>1</xdr:row>
      <xdr:rowOff>71280</xdr:rowOff>
    </xdr:from>
    <xdr:to>
      <xdr:col>9</xdr:col>
      <xdr:colOff>506520</xdr:colOff>
      <xdr:row>7</xdr:row>
      <xdr:rowOff>121971</xdr:rowOff>
    </xdr:to>
    <xdr:pic>
      <xdr:nvPicPr>
        <xdr:cNvPr id="21" name="Изображение 1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4"/>
        <a:srcRect l="31325" t="27843" r="57638" b="19626"/>
        <a:stretch/>
      </xdr:blipFill>
      <xdr:spPr>
        <a:xfrm>
          <a:off x="9838440" y="214200"/>
          <a:ext cx="546840" cy="141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21960</xdr:colOff>
      <xdr:row>1</xdr:row>
      <xdr:rowOff>42840</xdr:rowOff>
    </xdr:from>
    <xdr:to>
      <xdr:col>11</xdr:col>
      <xdr:colOff>47625</xdr:colOff>
      <xdr:row>7</xdr:row>
      <xdr:rowOff>176893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/>
        <a:srcRect l="29055" t="33786" r="58061" b="12289"/>
        <a:stretch/>
      </xdr:blipFill>
      <xdr:spPr>
        <a:xfrm flipH="1">
          <a:off x="9397281" y="185715"/>
          <a:ext cx="719630" cy="1542392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798250</xdr:colOff>
      <xdr:row>1</xdr:row>
      <xdr:rowOff>142875</xdr:rowOff>
    </xdr:from>
    <xdr:to>
      <xdr:col>10</xdr:col>
      <xdr:colOff>646338</xdr:colOff>
      <xdr:row>8</xdr:row>
      <xdr:rowOff>83671</xdr:rowOff>
    </xdr:to>
    <xdr:pic>
      <xdr:nvPicPr>
        <xdr:cNvPr id="23" name="Изображение 3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/>
      </xdr:nvPicPr>
      <xdr:blipFill>
        <a:blip xmlns:r="http://schemas.openxmlformats.org/officeDocument/2006/relationships" r:embed="rId1"/>
        <a:srcRect l="17752" t="12973" r="44079" b="5900"/>
        <a:stretch/>
      </xdr:blipFill>
      <xdr:spPr>
        <a:xfrm>
          <a:off x="8227750" y="278946"/>
          <a:ext cx="1358481" cy="159406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591910</xdr:colOff>
      <xdr:row>2</xdr:row>
      <xdr:rowOff>228122</xdr:rowOff>
    </xdr:from>
    <xdr:to>
      <xdr:col>8</xdr:col>
      <xdr:colOff>557893</xdr:colOff>
      <xdr:row>8</xdr:row>
      <xdr:rowOff>121920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982564B-C096-4D2B-9ABB-029ADD15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9" y="595515"/>
          <a:ext cx="1129394" cy="13157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106135</xdr:colOff>
      <xdr:row>15</xdr:row>
      <xdr:rowOff>0</xdr:rowOff>
    </xdr:from>
    <xdr:to>
      <xdr:col>8</xdr:col>
      <xdr:colOff>19050</xdr:colOff>
      <xdr:row>27</xdr:row>
      <xdr:rowOff>68981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9BE254C-97A9-4838-BF44-CC0B9BA3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5085" y="4638675"/>
          <a:ext cx="2646590" cy="201208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107673</xdr:colOff>
      <xdr:row>13</xdr:row>
      <xdr:rowOff>219871</xdr:rowOff>
    </xdr:from>
    <xdr:to>
      <xdr:col>4</xdr:col>
      <xdr:colOff>1275521</xdr:colOff>
      <xdr:row>34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A308414-A55E-4041-9053-0DAA14B35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73" y="4145828"/>
          <a:ext cx="5698435" cy="3433311"/>
        </a:xfrm>
        <a:prstGeom prst="rect">
          <a:avLst/>
        </a:prstGeom>
      </xdr:spPr>
    </xdr:pic>
    <xdr:clientData/>
  </xdr:twoCellAnchor>
  <xdr:twoCellAnchor editAs="oneCell">
    <xdr:from>
      <xdr:col>6</xdr:col>
      <xdr:colOff>974481</xdr:colOff>
      <xdr:row>1</xdr:row>
      <xdr:rowOff>25166</xdr:rowOff>
    </xdr:from>
    <xdr:to>
      <xdr:col>10</xdr:col>
      <xdr:colOff>6319</xdr:colOff>
      <xdr:row>9</xdr:row>
      <xdr:rowOff>13416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A2577BB-2E42-4C23-9FE6-87E881338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0" t="15539" r="14625" b="16453"/>
        <a:stretch/>
      </xdr:blipFill>
      <xdr:spPr>
        <a:xfrm>
          <a:off x="9173308" y="171704"/>
          <a:ext cx="2468165" cy="22595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106251</xdr:colOff>
      <xdr:row>2</xdr:row>
      <xdr:rowOff>74542</xdr:rowOff>
    </xdr:from>
    <xdr:to>
      <xdr:col>7</xdr:col>
      <xdr:colOff>309025</xdr:colOff>
      <xdr:row>2</xdr:row>
      <xdr:rowOff>2954899</xdr:rowOff>
    </xdr:to>
    <xdr:pic>
      <xdr:nvPicPr>
        <xdr:cNvPr id="2" name="Изображение1">
          <a:extLst>
            <a:ext uri="{FF2B5EF4-FFF2-40B4-BE49-F238E27FC236}">
              <a16:creationId xmlns:a16="http://schemas.microsoft.com/office/drawing/2014/main" id="{B38107FB-6E5A-4800-853F-AEF7DD05C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663" t="31104" r="15626" b="13221"/>
        <a:stretch/>
      </xdr:blipFill>
      <xdr:spPr bwMode="auto">
        <a:xfrm>
          <a:off x="257337" y="402990"/>
          <a:ext cx="5668154" cy="2880357"/>
        </a:xfrm>
        <a:prstGeom prst="rect">
          <a:avLst/>
        </a:prstGeom>
      </xdr:spPr>
    </xdr:pic>
    <xdr:clientData/>
  </xdr:twoCellAnchor>
  <xdr:twoCellAnchor editAs="oneCell">
    <xdr:from>
      <xdr:col>7</xdr:col>
      <xdr:colOff>407277</xdr:colOff>
      <xdr:row>2</xdr:row>
      <xdr:rowOff>59119</xdr:rowOff>
    </xdr:from>
    <xdr:to>
      <xdr:col>8</xdr:col>
      <xdr:colOff>328449</xdr:colOff>
      <xdr:row>2</xdr:row>
      <xdr:rowOff>2976624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CBB34AD-A50A-4B97-95E8-22569300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23743" y="387567"/>
          <a:ext cx="1550275" cy="2917505"/>
        </a:xfrm>
        <a:prstGeom prst="rect">
          <a:avLst/>
        </a:prstGeom>
      </xdr:spPr>
    </xdr:pic>
    <xdr:clientData/>
  </xdr:twoCellAnchor>
  <xdr:twoCellAnchor editAs="oneCell">
    <xdr:from>
      <xdr:col>8</xdr:col>
      <xdr:colOff>624051</xdr:colOff>
      <xdr:row>2</xdr:row>
      <xdr:rowOff>72259</xdr:rowOff>
    </xdr:from>
    <xdr:to>
      <xdr:col>11</xdr:col>
      <xdr:colOff>190500</xdr:colOff>
      <xdr:row>2</xdr:row>
      <xdr:rowOff>2934298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3D8F910-2FD4-4F34-98DD-853166C14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22"/>
        <a:stretch/>
      </xdr:blipFill>
      <xdr:spPr>
        <a:xfrm>
          <a:off x="7869620" y="400707"/>
          <a:ext cx="1464880" cy="2862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104760</xdr:colOff>
      <xdr:row>1</xdr:row>
      <xdr:rowOff>96120</xdr:rowOff>
    </xdr:from>
    <xdr:to>
      <xdr:col>9</xdr:col>
      <xdr:colOff>260280</xdr:colOff>
      <xdr:row>7</xdr:row>
      <xdr:rowOff>143175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t="8255" b="4242"/>
        <a:stretch/>
      </xdr:blipFill>
      <xdr:spPr>
        <a:xfrm>
          <a:off x="7103160" y="239040"/>
          <a:ext cx="1386000" cy="187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318960</xdr:colOff>
      <xdr:row>1</xdr:row>
      <xdr:rowOff>156240</xdr:rowOff>
    </xdr:from>
    <xdr:to>
      <xdr:col>12</xdr:col>
      <xdr:colOff>218880</xdr:colOff>
      <xdr:row>7</xdr:row>
      <xdr:rowOff>142815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5298" b="10118"/>
        <a:stretch/>
      </xdr:blipFill>
      <xdr:spPr>
        <a:xfrm>
          <a:off x="8547840" y="299160"/>
          <a:ext cx="2306520" cy="181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683280</xdr:colOff>
      <xdr:row>1</xdr:row>
      <xdr:rowOff>110880</xdr:rowOff>
    </xdr:from>
    <xdr:to>
      <xdr:col>12</xdr:col>
      <xdr:colOff>222840</xdr:colOff>
      <xdr:row>7</xdr:row>
      <xdr:rowOff>112898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9804" t="12694" r="11981" b="14333"/>
        <a:stretch/>
      </xdr:blipFill>
      <xdr:spPr>
        <a:xfrm>
          <a:off x="8548920" y="244080"/>
          <a:ext cx="1946160" cy="164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88560</xdr:colOff>
      <xdr:row>1</xdr:row>
      <xdr:rowOff>79200</xdr:rowOff>
    </xdr:from>
    <xdr:to>
      <xdr:col>9</xdr:col>
      <xdr:colOff>380880</xdr:colOff>
      <xdr:row>7</xdr:row>
      <xdr:rowOff>68258</xdr:rowOff>
    </xdr:to>
    <xdr:pic>
      <xdr:nvPicPr>
        <xdr:cNvPr id="5" name="Рисунок 4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/>
        <a:srcRect l="18511" t="10581" r="14349" b="8532"/>
        <a:stretch/>
      </xdr:blipFill>
      <xdr:spPr>
        <a:xfrm>
          <a:off x="6825240" y="212400"/>
          <a:ext cx="1421280" cy="1630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147600</xdr:colOff>
      <xdr:row>1</xdr:row>
      <xdr:rowOff>101520</xdr:rowOff>
    </xdr:from>
    <xdr:to>
      <xdr:col>8</xdr:col>
      <xdr:colOff>214920</xdr:colOff>
      <xdr:row>7</xdr:row>
      <xdr:rowOff>132375</xdr:rowOff>
    </xdr:to>
    <xdr:pic>
      <xdr:nvPicPr>
        <xdr:cNvPr id="6" name="Рисунок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/>
        <a:srcRect t="3181" b="2772"/>
        <a:stretch/>
      </xdr:blipFill>
      <xdr:spPr>
        <a:xfrm>
          <a:off x="7052040" y="244440"/>
          <a:ext cx="1297800" cy="187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594720</xdr:colOff>
      <xdr:row>1</xdr:row>
      <xdr:rowOff>101520</xdr:rowOff>
    </xdr:from>
    <xdr:to>
      <xdr:col>11</xdr:col>
      <xdr:colOff>258840</xdr:colOff>
      <xdr:row>7</xdr:row>
      <xdr:rowOff>99615</xdr:rowOff>
    </xdr:to>
    <xdr:pic>
      <xdr:nvPicPr>
        <xdr:cNvPr id="7" name="Рисунок 5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/>
        <a:srcRect l="6797" t="4888" r="5444" b="11557"/>
        <a:stretch/>
      </xdr:blipFill>
      <xdr:spPr>
        <a:xfrm>
          <a:off x="8729640" y="244440"/>
          <a:ext cx="2070720" cy="1846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925200</xdr:colOff>
      <xdr:row>1</xdr:row>
      <xdr:rowOff>59400</xdr:rowOff>
    </xdr:from>
    <xdr:to>
      <xdr:col>25</xdr:col>
      <xdr:colOff>333360</xdr:colOff>
      <xdr:row>8</xdr:row>
      <xdr:rowOff>41017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/>
        <a:srcRect l="30526" t="26205" r="29417" b="34994"/>
        <a:stretch/>
      </xdr:blipFill>
      <xdr:spPr>
        <a:xfrm>
          <a:off x="13837320" y="192600"/>
          <a:ext cx="3818880" cy="19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220680</xdr:colOff>
      <xdr:row>1</xdr:row>
      <xdr:rowOff>89640</xdr:rowOff>
    </xdr:from>
    <xdr:to>
      <xdr:col>13</xdr:col>
      <xdr:colOff>674640</xdr:colOff>
      <xdr:row>8</xdr:row>
      <xdr:rowOff>10777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2"/>
        <a:srcRect l="13753" t="3694" r="10654" b="6943"/>
        <a:stretch/>
      </xdr:blipFill>
      <xdr:spPr>
        <a:xfrm>
          <a:off x="6840720" y="222840"/>
          <a:ext cx="1684440" cy="1899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888480</xdr:colOff>
      <xdr:row>1</xdr:row>
      <xdr:rowOff>98640</xdr:rowOff>
    </xdr:from>
    <xdr:to>
      <xdr:col>16</xdr:col>
      <xdr:colOff>613239</xdr:colOff>
      <xdr:row>7</xdr:row>
      <xdr:rowOff>174997</xdr:rowOff>
    </xdr:to>
    <xdr:pic>
      <xdr:nvPicPr>
        <xdr:cNvPr id="10" name="Рисунок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3"/>
        <a:srcRect t="10782" b="13746"/>
        <a:stretch/>
      </xdr:blipFill>
      <xdr:spPr>
        <a:xfrm>
          <a:off x="8739000" y="231840"/>
          <a:ext cx="2660400" cy="186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100800</xdr:colOff>
      <xdr:row>1</xdr:row>
      <xdr:rowOff>123840</xdr:rowOff>
    </xdr:from>
    <xdr:to>
      <xdr:col>12</xdr:col>
      <xdr:colOff>146519</xdr:colOff>
      <xdr:row>6</xdr:row>
      <xdr:rowOff>185464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51655" t="34479" r="34367" b="14074"/>
        <a:stretch/>
      </xdr:blipFill>
      <xdr:spPr>
        <a:xfrm>
          <a:off x="10323720" y="266760"/>
          <a:ext cx="78300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300213</xdr:colOff>
      <xdr:row>1</xdr:row>
      <xdr:rowOff>73044</xdr:rowOff>
    </xdr:from>
    <xdr:to>
      <xdr:col>13</xdr:col>
      <xdr:colOff>232261</xdr:colOff>
      <xdr:row>7</xdr:row>
      <xdr:rowOff>9328</xdr:rowOff>
    </xdr:to>
    <xdr:pic>
      <xdr:nvPicPr>
        <xdr:cNvPr id="12" name="Рисунок 7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rcRect l="24744" t="33716" r="62479" b="13612"/>
        <a:stretch/>
      </xdr:blipFill>
      <xdr:spPr>
        <a:xfrm>
          <a:off x="10954606" y="215919"/>
          <a:ext cx="687244" cy="162357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928800</xdr:colOff>
      <xdr:row>1</xdr:row>
      <xdr:rowOff>131760</xdr:rowOff>
    </xdr:from>
    <xdr:to>
      <xdr:col>10</xdr:col>
      <xdr:colOff>674640</xdr:colOff>
      <xdr:row>7</xdr:row>
      <xdr:rowOff>4684</xdr:rowOff>
    </xdr:to>
    <xdr:pic>
      <xdr:nvPicPr>
        <xdr:cNvPr id="13" name="Рисунок 10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/>
        <a:srcRect l="38728" t="34210" r="47692" b="13094"/>
        <a:stretch/>
      </xdr:blipFill>
      <xdr:spPr>
        <a:xfrm>
          <a:off x="9340560" y="274680"/>
          <a:ext cx="7725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994177</xdr:colOff>
      <xdr:row>1</xdr:row>
      <xdr:rowOff>65084</xdr:rowOff>
    </xdr:from>
    <xdr:to>
      <xdr:col>9</xdr:col>
      <xdr:colOff>551090</xdr:colOff>
      <xdr:row>7</xdr:row>
      <xdr:rowOff>183696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6AFDBB9-9D72-4E79-9E9E-B968E691A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24"/>
        <a:stretch/>
      </xdr:blipFill>
      <xdr:spPr>
        <a:xfrm>
          <a:off x="8165141" y="207959"/>
          <a:ext cx="631877" cy="18058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87885</xdr:colOff>
      <xdr:row>2</xdr:row>
      <xdr:rowOff>41760</xdr:rowOff>
    </xdr:from>
    <xdr:to>
      <xdr:col>11</xdr:col>
      <xdr:colOff>55125</xdr:colOff>
      <xdr:row>6</xdr:row>
      <xdr:rowOff>140391</xdr:rowOff>
    </xdr:to>
    <xdr:pic>
      <xdr:nvPicPr>
        <xdr:cNvPr id="14" name="Изображение 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rcRect l="19835" t="13561" r="45470" b="6156"/>
        <a:stretch/>
      </xdr:blipFill>
      <xdr:spPr>
        <a:xfrm>
          <a:off x="7075153" y="415956"/>
          <a:ext cx="1130651" cy="1506971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11</xdr:col>
      <xdr:colOff>458037</xdr:colOff>
      <xdr:row>1</xdr:row>
      <xdr:rowOff>59331</xdr:rowOff>
    </xdr:from>
    <xdr:to>
      <xdr:col>13</xdr:col>
      <xdr:colOff>258544</xdr:colOff>
      <xdr:row>6</xdr:row>
      <xdr:rowOff>36651</xdr:rowOff>
    </xdr:to>
    <xdr:pic>
      <xdr:nvPicPr>
        <xdr:cNvPr id="15" name="Изображение 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"/>
        <a:srcRect l="10553" t="13085" r="36880" b="5753"/>
        <a:stretch/>
      </xdr:blipFill>
      <xdr:spPr>
        <a:xfrm>
          <a:off x="8608716" y="202206"/>
          <a:ext cx="1787149" cy="1616981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405000</xdr:colOff>
      <xdr:row>1</xdr:row>
      <xdr:rowOff>21960</xdr:rowOff>
    </xdr:from>
    <xdr:to>
      <xdr:col>9</xdr:col>
      <xdr:colOff>567084</xdr:colOff>
      <xdr:row>7</xdr:row>
      <xdr:rowOff>43815</xdr:rowOff>
    </xdr:to>
    <xdr:pic>
      <xdr:nvPicPr>
        <xdr:cNvPr id="16" name="Изображение 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/>
        <a:srcRect l="16787" t="13001" r="43089" b="6285"/>
        <a:stretch/>
      </xdr:blipFill>
      <xdr:spPr>
        <a:xfrm>
          <a:off x="8565480" y="164880"/>
          <a:ext cx="1381320" cy="1507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267480</xdr:colOff>
      <xdr:row>1</xdr:row>
      <xdr:rowOff>36720</xdr:rowOff>
    </xdr:from>
    <xdr:to>
      <xdr:col>11</xdr:col>
      <xdr:colOff>94880</xdr:colOff>
      <xdr:row>7</xdr:row>
      <xdr:rowOff>88491</xdr:rowOff>
    </xdr:to>
    <xdr:pic>
      <xdr:nvPicPr>
        <xdr:cNvPr id="17" name="Изображение 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13760" t="13190" r="40435" b="5963"/>
        <a:stretch/>
      </xdr:blipFill>
      <xdr:spPr>
        <a:xfrm>
          <a:off x="8280000" y="179640"/>
          <a:ext cx="1740600" cy="166824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68" displayName="Таблица68" ref="A1:R251" totalsRowShown="0" headerRowDxfId="4">
  <autoFilter ref="A1:R251" xr:uid="{00000000-0009-0000-0100-000001000000}"/>
  <tableColumns count="18">
    <tableColumn id="1" xr3:uid="{00000000-0010-0000-0000-000001000000}" name="Кодовый номер"/>
    <tableColumn id="2" xr3:uid="{00000000-0010-0000-0000-000002000000}" name="Наименование "/>
    <tableColumn id="3" xr3:uid="{00000000-0010-0000-0000-000003000000}" name="Полное  наименование"/>
    <tableColumn id="4" xr3:uid="{00000000-0010-0000-0000-000004000000}" name="Группа"/>
    <tableColumn id="5" xr3:uid="{00000000-0010-0000-0000-000005000000}" name="Тип 2"/>
    <tableColumn id="6" xr3:uid="{00000000-0010-0000-0000-000006000000}" name="Исполнение/_x000a_модификация "/>
    <tableColumn id="7" xr3:uid="{00000000-0010-0000-0000-000007000000}" name="DN"/>
    <tableColumn id="8" xr3:uid="{00000000-0010-0000-0000-000008000000}" name="МРД,_x000a_бар изб."/>
    <tableColumn id="9" xr3:uid="{00000000-0010-0000-0000-000009000000}" name="Рабочая температура, °С"/>
    <tableColumn id="10" xr3:uid="{00000000-0010-0000-0000-00000A000000}" name="Рабочая среда"/>
    <tableColumn id="11" xr3:uid="{00000000-0010-0000-0000-00000B000000}" name="Присоединение "/>
    <tableColumn id="12" xr3:uid="{00000000-0010-0000-0000-00000C000000}" name="Описание" dataDxfId="3"/>
    <tableColumn id="13" xr3:uid="{00000000-0010-0000-0000-00000D000000}" name="Цена,  у.е._x000a_без НДС" dataDxfId="2"/>
    <tableColumn id="14" xr3:uid="{00000000-0010-0000-0000-00000E000000}" name="Цена, у.е._x000a_с НДС 20%" dataDxfId="1">
      <calculatedColumnFormula>M2*1.2</calculatedColumnFormula>
    </tableColumn>
    <tableColumn id="15" xr3:uid="{00000000-0010-0000-0000-00000F000000}" name="Группа скидок " dataDxfId="0"/>
    <tableColumn id="16" xr3:uid="{00000000-0010-0000-0000-000010000000}" name="Примечание "/>
    <tableColumn id="17" xr3:uid="{00000000-0010-0000-0000-000011000000}" name="СКЛАД"/>
    <tableColumn id="18" xr3:uid="{00000000-0010-0000-0000-000012000000}" name="Столбец1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ommunity.ridan.ru/" TargetMode="External"/><Relationship Id="rId1" Type="http://schemas.openxmlformats.org/officeDocument/2006/relationships/hyperlink" Target="https://ridan.group/Cooling/promarmatura-PL40R-%20ridan%20_01.2023.pdf" TargetMode="External"/><Relationship Id="rId6" Type="http://schemas.openxmlformats.org/officeDocument/2006/relationships/vmlDrawing" Target="../drawings/vmlDrawing1.vml"/><Relationship Id="rId5" Type="http://schemas.openxmlformats.org/officeDocument/2006/relationships/hyperlink" Target="https://ridan.ru/sales/cart" TargetMode="External"/><Relationship Id="rId4" Type="http://schemas.openxmlformats.org/officeDocument/2006/relationships/hyperlink" Target="https://ridan.ru/search/analogs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ridan.group/Cooling/promarmatura-PL40R-%20ridan%20_01.2023.pdf" TargetMode="External"/><Relationship Id="rId1" Type="http://schemas.openxmlformats.org/officeDocument/2006/relationships/hyperlink" Target="https://ridan.ru/sales/ca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44"/>
  <sheetViews>
    <sheetView showGridLines="0" tabSelected="1" topLeftCell="A10" zoomScale="115" zoomScaleNormal="115" workbookViewId="0">
      <selection activeCell="F17" sqref="F17"/>
    </sheetView>
  </sheetViews>
  <sheetFormatPr defaultColWidth="9.28515625" defaultRowHeight="12.75"/>
  <cols>
    <col min="1" max="1" width="2.28515625" customWidth="1"/>
    <col min="2" max="2" width="16.28515625" style="1" customWidth="1"/>
    <col min="3" max="3" width="15.5703125" customWidth="1"/>
    <col min="4" max="4" width="13.28515625" hidden="1" customWidth="1"/>
    <col min="5" max="5" width="21.28515625" customWidth="1"/>
    <col min="6" max="6" width="9.28515625" customWidth="1"/>
    <col min="7" max="7" width="23.28515625" customWidth="1"/>
    <col min="8" max="8" width="10.5703125" customWidth="1"/>
    <col min="9" max="9" width="16.140625" customWidth="1"/>
    <col min="10" max="10" width="16.85546875" bestFit="1" customWidth="1"/>
    <col min="11" max="11" width="10.42578125" customWidth="1"/>
    <col min="12" max="12" width="11.28515625" customWidth="1"/>
    <col min="13" max="13" width="6.7109375" customWidth="1"/>
  </cols>
  <sheetData>
    <row r="1" spans="1:16" ht="11.25" customHeight="1"/>
    <row r="2" spans="1:16" ht="18" customHeight="1"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6" ht="76.5" customHeight="1">
      <c r="B3" s="223" t="s">
        <v>1</v>
      </c>
      <c r="C3" s="223"/>
      <c r="D3" s="223"/>
      <c r="E3" s="223"/>
      <c r="F3" s="223"/>
      <c r="G3" s="223"/>
      <c r="H3" s="223"/>
      <c r="I3" s="7"/>
      <c r="J3" s="7"/>
      <c r="K3" s="7"/>
      <c r="L3" s="7"/>
      <c r="M3" s="9"/>
    </row>
    <row r="4" spans="1:16" ht="11.25" customHeight="1">
      <c r="B4" s="10" t="s">
        <v>2</v>
      </c>
      <c r="C4" s="11" t="s">
        <v>3</v>
      </c>
      <c r="D4" s="12"/>
      <c r="E4" s="13"/>
      <c r="F4" s="14"/>
      <c r="G4" s="14"/>
      <c r="H4" s="15"/>
      <c r="I4" s="7"/>
      <c r="J4" s="7"/>
      <c r="K4" s="7"/>
      <c r="L4" s="7"/>
      <c r="M4" s="9"/>
    </row>
    <row r="5" spans="1:16" ht="11.25" customHeight="1">
      <c r="B5" s="200" t="s">
        <v>4</v>
      </c>
      <c r="C5" s="11" t="s">
        <v>5</v>
      </c>
      <c r="D5" s="12"/>
      <c r="E5" s="13"/>
      <c r="F5" s="14"/>
      <c r="G5" s="14"/>
      <c r="H5" s="15"/>
      <c r="I5" s="7"/>
      <c r="J5" s="7"/>
      <c r="K5" s="7"/>
      <c r="L5" s="7"/>
      <c r="M5" s="9"/>
    </row>
    <row r="6" spans="1:16" ht="11.25" customHeight="1">
      <c r="B6" s="16" t="s">
        <v>6</v>
      </c>
      <c r="C6" s="11" t="s">
        <v>7</v>
      </c>
      <c r="D6" s="12"/>
      <c r="E6" s="13"/>
      <c r="F6" s="14"/>
      <c r="G6" s="14"/>
      <c r="H6" s="15"/>
      <c r="I6" s="7"/>
      <c r="J6" s="7"/>
      <c r="K6" s="7"/>
      <c r="L6" s="7"/>
      <c r="M6" s="9"/>
    </row>
    <row r="7" spans="1:16" ht="15" customHeight="1">
      <c r="B7" s="204" t="s">
        <v>8</v>
      </c>
      <c r="C7" s="17"/>
      <c r="D7" s="17"/>
      <c r="E7" s="17"/>
      <c r="F7" s="15"/>
      <c r="G7" s="15"/>
      <c r="H7" s="15"/>
      <c r="I7" s="7"/>
      <c r="J7" s="7"/>
      <c r="K7" s="7"/>
      <c r="L7" s="7"/>
      <c r="M7" s="9"/>
    </row>
    <row r="8" spans="1:16" ht="15" customHeight="1">
      <c r="A8" s="114"/>
      <c r="B8" s="202" t="s">
        <v>343</v>
      </c>
      <c r="C8" s="130"/>
      <c r="D8" s="130"/>
      <c r="E8" s="131"/>
      <c r="F8" s="203"/>
      <c r="G8" s="203"/>
      <c r="H8" s="15"/>
      <c r="I8" s="7"/>
      <c r="J8" s="7"/>
      <c r="K8" s="7"/>
      <c r="L8" s="7"/>
      <c r="M8" s="9"/>
    </row>
    <row r="9" spans="1:16" ht="21.75" customHeight="1">
      <c r="B9" s="18" t="s">
        <v>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6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21" t="s">
        <v>19</v>
      </c>
      <c r="K10" s="21" t="s">
        <v>20</v>
      </c>
      <c r="L10" s="21" t="s">
        <v>21</v>
      </c>
      <c r="M10" s="22" t="s">
        <v>22</v>
      </c>
    </row>
    <row r="11" spans="1:16" ht="22.5" customHeight="1">
      <c r="B11" s="23" t="s">
        <v>23</v>
      </c>
      <c r="C11" s="24" t="str">
        <f>VLOOKUP(B11,ИСХОДНИК!A:P,5,FALSE())</f>
        <v>SVA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48</v>
      </c>
      <c r="L11" s="28">
        <f>VLOOKUP(B11,ИСХОДНИК!A:P,14,FALSE())</f>
        <v>57.599999999999994</v>
      </c>
      <c r="M11" s="29" t="str">
        <f>IF(VLOOKUP(B11,ИСХОДНИК!$A:$R,18,FALSE())=1,ИСХОДНИК!$T$2,IF(VLOOKUP(B11,ИСХОДНИК!A:R,18,FALSE())=2,ИСХОДНИК!$T$3,IF(VLOOKUP(B11,ИСХОДНИК!A:R,18,FALSE())=3,ИСХОДНИК!$T$4)))</f>
        <v>●</v>
      </c>
      <c r="O11" s="30"/>
      <c r="P11" s="30"/>
    </row>
    <row r="12" spans="1:16" ht="22.5" customHeight="1">
      <c r="B12" s="23" t="s">
        <v>25</v>
      </c>
      <c r="C12" s="24" t="str">
        <f>VLOOKUP(B12,ИСХОДНИК!A:P,5,FALSE())</f>
        <v>SVA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54</v>
      </c>
      <c r="L12" s="28">
        <f>VLOOKUP(B12,ИСХОДНИК!A:P,14,FALSE())</f>
        <v>64.8</v>
      </c>
      <c r="M12" s="213" t="str">
        <f>IF(VLOOKUP(B12,ИСХОДНИК!$A:$R,18,FALSE())=1,ИСХОДНИК!$T$2,IF(VLOOKUP(B12,ИСХОДНИК!A:R,18,FALSE())=2,ИСХОДНИК!$T$3,IF(VLOOKUP(B12,ИСХОДНИК!A:R,18,FALSE())=3,ИСХОДНИК!$T$4)))</f>
        <v>●</v>
      </c>
      <c r="O12" s="30"/>
    </row>
    <row r="13" spans="1:16" ht="22.5" customHeight="1">
      <c r="B13" s="23" t="s">
        <v>26</v>
      </c>
      <c r="C13" s="24" t="str">
        <f>VLOOKUP(B13,ИСХОДНИК!A:P,5,FALSE())</f>
        <v>SVA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66</v>
      </c>
      <c r="L13" s="28">
        <f>VLOOKUP(B13,ИСХОДНИК!A:P,14,FALSE())</f>
        <v>79.2</v>
      </c>
      <c r="M13" s="213" t="str">
        <f>IF(VLOOKUP(B13,ИСХОДНИК!$A:$R,18,FALSE())=1,ИСХОДНИК!$T$2,IF(VLOOKUP(B13,ИСХОДНИК!A:R,18,FALSE())=2,ИСХОДНИК!$T$3,IF(VLOOKUP(B13,ИСХОДНИК!A:R,18,FALSE())=3,ИСХОДНИК!$T$4)))</f>
        <v>●</v>
      </c>
    </row>
    <row r="14" spans="1:16" ht="22.5" customHeight="1">
      <c r="B14" s="23" t="s">
        <v>27</v>
      </c>
      <c r="C14" s="24" t="str">
        <f>VLOOKUP(B14,ИСХОДНИК!A:P,5,FALSE())</f>
        <v>SVA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84</v>
      </c>
      <c r="L14" s="28">
        <f>VLOOKUP(B14,ИСХОДНИК!A:P,14,FALSE())</f>
        <v>100.8</v>
      </c>
      <c r="M14" s="213" t="str">
        <f>IF(VLOOKUP(B14,ИСХОДНИК!$A:$R,18,FALSE())=1,ИСХОДНИК!$T$2,IF(VLOOKUP(B14,ИСХОДНИК!A:R,18,FALSE())=2,ИСХОДНИК!$T$3,IF(VLOOKUP(B14,ИСХОДНИК!A:R,18,FALSE())=3,ИСХОДНИК!$T$4)))</f>
        <v>●</v>
      </c>
    </row>
    <row r="15" spans="1:16" ht="22.5" customHeight="1">
      <c r="B15" s="23" t="s">
        <v>28</v>
      </c>
      <c r="C15" s="24" t="str">
        <f>VLOOKUP(B15,ИСХОДНИК!A:P,5,FALSE())</f>
        <v>SVA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112</v>
      </c>
      <c r="L15" s="28">
        <f>VLOOKUP(B15,ИСХОДНИК!A:P,14,FALSE())</f>
        <v>134.4</v>
      </c>
      <c r="M15" s="213" t="str">
        <f>IF(VLOOKUP(B15,ИСХОДНИК!$A:$R,18,FALSE())=1,ИСХОДНИК!$T$2,IF(VLOOKUP(B15,ИСХОДНИК!A:R,18,FALSE())=2,ИСХОДНИК!$T$3,IF(VLOOKUP(B15,ИСХОДНИК!A:R,18,FALSE())=3,ИСХОДНИК!$T$4)))</f>
        <v>●</v>
      </c>
    </row>
    <row r="16" spans="1:16" ht="22.5" customHeight="1">
      <c r="B16" s="23" t="s">
        <v>29</v>
      </c>
      <c r="C16" s="24" t="str">
        <f>VLOOKUP(B16,ИСХОДНИК!A:P,5,FALSE())</f>
        <v>SVA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135</v>
      </c>
      <c r="L16" s="28">
        <f>VLOOKUP(B16,ИСХОДНИК!A:P,14,FALSE())</f>
        <v>162</v>
      </c>
      <c r="M16" s="213" t="str">
        <f>IF(VLOOKUP(B16,ИСХОДНИК!$A:$R,18,FALSE())=1,ИСХОДНИК!$T$2,IF(VLOOKUP(B16,ИСХОДНИК!A:R,18,FALSE())=2,ИСХОДНИК!$T$3,IF(VLOOKUP(B16,ИСХОДНИК!A:R,18,FALSE())=3,ИСХОДНИК!$T$4)))</f>
        <v>●</v>
      </c>
    </row>
    <row r="17" spans="2:14" ht="22.5" customHeight="1">
      <c r="B17" s="23" t="s">
        <v>30</v>
      </c>
      <c r="C17" s="24" t="str">
        <f>VLOOKUP(B17,ИСХОДНИК!A:P,5,FALSE())</f>
        <v>SVA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175</v>
      </c>
      <c r="L17" s="28">
        <f>VLOOKUP(B17,ИСХОДНИК!A:P,14,FALSE())</f>
        <v>210</v>
      </c>
      <c r="M17" s="213" t="str">
        <f>IF(VLOOKUP(B17,ИСХОДНИК!$A:$R,18,FALSE())=1,ИСХОДНИК!$T$2,IF(VLOOKUP(B17,ИСХОДНИК!A:R,18,FALSE())=2,ИСХОДНИК!$T$3,IF(VLOOKUP(B17,ИСХОДНИК!A:R,18,FALSE())=3,ИСХОДНИК!$T$4)))</f>
        <v>●</v>
      </c>
    </row>
    <row r="18" spans="2:14" ht="22.5" customHeight="1">
      <c r="B18" s="23" t="s">
        <v>31</v>
      </c>
      <c r="C18" s="24" t="str">
        <f>VLOOKUP(B18,ИСХОДНИК!A:P,5,FALSE())</f>
        <v>SVA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203</v>
      </c>
      <c r="L18" s="28">
        <f>VLOOKUP(B18,ИСХОДНИК!A:P,14,FALSE())</f>
        <v>243.6</v>
      </c>
      <c r="M18" s="213" t="str">
        <f>IF(VLOOKUP(B18,ИСХОДНИК!$A:$R,18,FALSE())=1,ИСХОДНИК!$T$2,IF(VLOOKUP(B18,ИСХОДНИК!A:R,18,FALSE())=2,ИСХОДНИК!$T$3,IF(VLOOKUP(B18,ИСХОДНИК!A:R,18,FALSE())=3,ИСХОДНИК!$T$4)))</f>
        <v>●</v>
      </c>
    </row>
    <row r="19" spans="2:14" ht="22.5" customHeight="1">
      <c r="B19" s="23" t="s">
        <v>32</v>
      </c>
      <c r="C19" s="24" t="str">
        <f>VLOOKUP(B19,ИСХОДНИК!A:P,5,FALSE())</f>
        <v>SVA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5" t="str">
        <f>VLOOKUP(B19,ИСХОДНИК!A:P,15,FALSE())</f>
        <v>U6 PL40R</v>
      </c>
      <c r="K19" s="28">
        <f>VLOOKUP(B19,ИСХОДНИК!A:P,13,FALSE())</f>
        <v>410</v>
      </c>
      <c r="L19" s="28">
        <f>VLOOKUP(B19,ИСХОДНИК!A:P,14,FALSE())</f>
        <v>492</v>
      </c>
      <c r="M19" s="213" t="str">
        <f>IF(VLOOKUP(B19,ИСХОДНИК!$A:$R,18,FALSE())=1,ИСХОДНИК!$T$2,IF(VLOOKUP(B19,ИСХОДНИК!A:R,18,FALSE())=2,ИСХОДНИК!$T$3,IF(VLOOKUP(B19,ИСХОДНИК!A:R,18,FALSE())=3,ИСХОДНИК!$T$4)))</f>
        <v>●</v>
      </c>
    </row>
    <row r="20" spans="2:14" ht="22.5" customHeight="1">
      <c r="B20" s="23" t="s">
        <v>33</v>
      </c>
      <c r="C20" s="24" t="str">
        <f>VLOOKUP(B20,ИСХОДНИК!A:P,5,FALSE())</f>
        <v>SVA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700</v>
      </c>
      <c r="L20" s="28">
        <f>VLOOKUP(B20,ИСХОДНИК!A:P,14,FALSE())</f>
        <v>840</v>
      </c>
      <c r="M20" s="25" t="str">
        <f>IF(VLOOKUP(B20,ИСХОДНИК!$A:$R,18,FALSE())=1,ИСХОДНИК!$T$2,IF(VLOOKUP(B20,ИСХОДНИК!A:R,18,FALSE())=2,ИСХОДНИК!$T$3,IF(VLOOKUP(B20,ИСХОДНИК!A:R,18,FALSE())=3,ИСХОДНИК!$T$4)))</f>
        <v>◑</v>
      </c>
    </row>
    <row r="21" spans="2:14" ht="22.5" customHeight="1">
      <c r="B21" s="23" t="s">
        <v>34</v>
      </c>
      <c r="C21" s="24" t="str">
        <f>VLOOKUP(B21,ИСХОДНИК!A:P,5,FALSE())</f>
        <v>SVA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5" t="str">
        <f>VLOOKUP(B21,ИСХОДНИК!A:P,15,FALSE())</f>
        <v>U6 PL40R</v>
      </c>
      <c r="K21" s="28">
        <f>VLOOKUP(B21,ИСХОДНИК!A:P,13,FALSE())</f>
        <v>980</v>
      </c>
      <c r="L21" s="28">
        <f>VLOOKUP(B21,ИСХОДНИК!A:P,14,FALSE())</f>
        <v>1176</v>
      </c>
      <c r="M21" s="25" t="str">
        <f>IF(VLOOKUP(B21,ИСХОДНИК!$A:$R,18,FALSE())=1,ИСХОДНИК!$T$2,IF(VLOOKUP(B21,ИСХОДНИК!A:R,18,FALSE())=2,ИСХОДНИК!$T$3,IF(VLOOKUP(B21,ИСХОДНИК!A:R,18,FALSE())=3,ИСХОДНИК!$T$4)))</f>
        <v>◑</v>
      </c>
    </row>
    <row r="22" spans="2:14" ht="22.5" customHeight="1">
      <c r="B22" s="23" t="s">
        <v>35</v>
      </c>
      <c r="C22" s="24" t="str">
        <f>VLOOKUP(B22,ИСХОДНИК!A:P,5,FALSE())</f>
        <v>SVA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5" t="str">
        <f>VLOOKUP(B22,ИСХОДНИК!A:P,15,FALSE())</f>
        <v>U6 PL40R</v>
      </c>
      <c r="K22" s="28">
        <f>VLOOKUP(B22,ИСХОДНИК!A:P,13,FALSE())</f>
        <v>350</v>
      </c>
      <c r="L22" s="28">
        <f>VLOOKUP(B22,ИСХОДНИК!A:P,14,FALSE())</f>
        <v>420</v>
      </c>
      <c r="M22" s="213" t="str">
        <f>IF(VLOOKUP(B22,ИСХОДНИК!$A:$R,18,FALSE())=1,ИСХОДНИК!$T$2,IF(VLOOKUP(B22,ИСХОДНИК!A:R,18,FALSE())=2,ИСХОДНИК!$T$3,IF(VLOOKUP(B22,ИСХОДНИК!A:R,18,FALSE())=3,ИСХОДНИК!$T$4)))</f>
        <v>●</v>
      </c>
    </row>
    <row r="23" spans="2:14" ht="22.5" customHeight="1">
      <c r="B23" s="23" t="s">
        <v>36</v>
      </c>
      <c r="C23" s="24" t="str">
        <f>VLOOKUP(B23,ИСХОДНИК!A:P,5,FALSE())</f>
        <v>SVA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5" t="str">
        <f>VLOOKUP(B23,ИСХОДНИК!A:P,15,FALSE())</f>
        <v>U6 PL40R</v>
      </c>
      <c r="K23" s="28">
        <f>VLOOKUP(B23,ИСХОДНИК!A:P,13,FALSE())</f>
        <v>580</v>
      </c>
      <c r="L23" s="28">
        <f>VLOOKUP(B23,ИСХОДНИК!A:P,14,FALSE())</f>
        <v>696</v>
      </c>
      <c r="M23" s="25" t="str">
        <f>IF(VLOOKUP(B23,ИСХОДНИК!$A:$R,18,FALSE())=1,ИСХОДНИК!$T$2,IF(VLOOKUP(B23,ИСХОДНИК!A:R,18,FALSE())=2,ИСХОДНИК!$T$3,IF(VLOOKUP(B23,ИСХОДНИК!A:R,18,FALSE())=3,ИСХОДНИК!$T$4)))</f>
        <v>◑</v>
      </c>
    </row>
    <row r="24" spans="2:14" ht="22.5" customHeight="1">
      <c r="B24" s="23" t="s">
        <v>37</v>
      </c>
      <c r="C24" s="24" t="str">
        <f>VLOOKUP(B24,ИСХОДНИК!A:P,5,FALSE())</f>
        <v>SVA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5" t="str">
        <f>VLOOKUP(B24,ИСХОДНИК!A:P,15,FALSE())</f>
        <v>U6 PL40R</v>
      </c>
      <c r="K24" s="28">
        <f>VLOOKUP(B24,ИСХОДНИК!A:P,13,FALSE())</f>
        <v>820</v>
      </c>
      <c r="L24" s="28">
        <f>VLOOKUP(B24,ИСХОДНИК!A:P,14,FALSE())</f>
        <v>984</v>
      </c>
      <c r="M24" s="25" t="str">
        <f>IF(VLOOKUP(B24,ИСХОДНИК!$A:$R,18,FALSE())=1,ИСХОДНИК!$T$2,IF(VLOOKUP(B24,ИСХОДНИК!A:R,18,FALSE())=2,ИСХОДНИК!$T$3,IF(VLOOKUP(B24,ИСХОДНИК!A:R,18,FALSE())=3,ИСХОДНИК!$T$4)))</f>
        <v>◑</v>
      </c>
      <c r="N24" s="32"/>
    </row>
    <row r="25" spans="2:14" ht="22.5" customHeight="1">
      <c r="B25" s="23" t="s">
        <v>38</v>
      </c>
      <c r="C25" s="24" t="str">
        <f>VLOOKUP(B25,ИСХОДНИК!A:P,5,FALSE())</f>
        <v>SVA 200 D STR</v>
      </c>
      <c r="D25" s="25" t="s">
        <v>24</v>
      </c>
      <c r="E25" s="26" t="str">
        <f>VLOOKUP(B25,ИСХОДНИК!A:P,11,FALSE())</f>
        <v>Под сварку встык DIN</v>
      </c>
      <c r="F25" s="25">
        <f>VLOOKUP(B25,ИСХОДНИК!A:P,7,FALSE())</f>
        <v>200</v>
      </c>
      <c r="G25" s="27" t="str">
        <f>VLOOKUP(B25,ИСХОДНИК!A:P,10,FALSE())</f>
        <v>R717, R744 и фреоны</v>
      </c>
      <c r="H25" s="27">
        <f>VLOOKUP(B25,ИСХОДНИК!A:P,8,FALSE())</f>
        <v>40</v>
      </c>
      <c r="I25" s="27" t="str">
        <f>VLOOKUP(B25,ИСХОДНИК!A:P,9,FALSE())</f>
        <v xml:space="preserve"> -60…120</v>
      </c>
      <c r="J25" s="25" t="str">
        <f>VLOOKUP(B25,ИСХОДНИК!A:P,15,FALSE())</f>
        <v>U6 PL40R</v>
      </c>
      <c r="K25" s="28">
        <f>VLOOKUP(B25,ИСХОДНИК!A:P,13,FALSE())</f>
        <v>1520</v>
      </c>
      <c r="L25" s="28">
        <f>VLOOKUP(B25,ИСХОДНИК!A:P,14,FALSE())</f>
        <v>1824</v>
      </c>
      <c r="M25" s="25" t="str">
        <f>IF(VLOOKUP(B25,ИСХОДНИК!$A:$R,18,FALSE())=1,ИСХОДНИК!$T$2,IF(VLOOKUP(B25,ИСХОДНИК!A:R,18,FALSE())=2,ИСХОДНИК!$T$3,IF(VLOOKUP(B25,ИСХОДНИК!A:R,18,FALSE())=3,ИСХОДНИК!$T$4)))</f>
        <v>◑</v>
      </c>
    </row>
    <row r="26" spans="2:14" ht="22.5" customHeight="1">
      <c r="B26" s="224" t="s">
        <v>39</v>
      </c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</row>
    <row r="27" spans="2:14" ht="22.5" customHeight="1">
      <c r="B27" s="23" t="s">
        <v>40</v>
      </c>
      <c r="C27" s="24" t="str">
        <f>VLOOKUP(B27,ИСХОДНИК!A:P,5,FALSE())</f>
        <v>SVA 15 D ANG</v>
      </c>
      <c r="D27" s="25" t="s">
        <v>41</v>
      </c>
      <c r="E27" s="26" t="str">
        <f>VLOOKUP(B27,ИСХОДНИК!A:P,11,FALSE())</f>
        <v>Под сварку встык DIN</v>
      </c>
      <c r="F27" s="25">
        <f>VLOOKUP(B27,ИСХОДНИК!A:P,7,FALSE())</f>
        <v>15</v>
      </c>
      <c r="G27" s="27" t="str">
        <f>VLOOKUP(B27,ИСХОДНИК!A:P,10,FALSE())</f>
        <v>R717, R744 и фреоны</v>
      </c>
      <c r="H27" s="27">
        <f>VLOOKUP(B27,ИСХОДНИК!A:P,8,FALSE())</f>
        <v>52</v>
      </c>
      <c r="I27" s="27" t="str">
        <f>VLOOKUP(B27,ИСХОДНИК!A:P,9,FALSE())</f>
        <v xml:space="preserve"> -60…120</v>
      </c>
      <c r="J27" s="25" t="str">
        <f>VLOOKUP(B27,ИСХОДНИК!A:P,15,FALSE())</f>
        <v>U6 PL40R</v>
      </c>
      <c r="K27" s="28">
        <f>VLOOKUP(B27,ИСХОДНИК!A:P,13,FALSE())</f>
        <v>48</v>
      </c>
      <c r="L27" s="28">
        <f>VLOOKUP(B27,ИСХОДНИК!A:P,14,FALSE())</f>
        <v>57.599999999999994</v>
      </c>
      <c r="M27" s="29" t="str">
        <f>IF(VLOOKUP(B27,ИСХОДНИК!A:R,18,FALSE())=1,ИСХОДНИК!$T$2,IF(VLOOKUP(B27,ИСХОДНИК!A:R,18,FALSE())=2,ИСХОДНИК!$T$3,IF(VLOOKUP(B27,ИСХОДНИК!A:R,18,FALSE())=3,ИСХОДНИК!$T$4)))</f>
        <v>●</v>
      </c>
    </row>
    <row r="28" spans="2:14" ht="22.5" customHeight="1">
      <c r="B28" s="23" t="s">
        <v>43</v>
      </c>
      <c r="C28" s="33" t="str">
        <f>VLOOKUP(B28,ИСХОДНИК!A:P,5,FALSE())</f>
        <v>SVA 20 D ANG</v>
      </c>
      <c r="D28" s="25" t="s">
        <v>41</v>
      </c>
      <c r="E28" s="34" t="str">
        <f>VLOOKUP(B28,ИСХОДНИК!A:P,11,FALSE())</f>
        <v>Под сварку встык DIN</v>
      </c>
      <c r="F28" s="35">
        <f>VLOOKUP(B28,ИСХОДНИК!A:P,7,FALSE())</f>
        <v>20</v>
      </c>
      <c r="G28" s="27" t="str">
        <f>VLOOKUP(B28,ИСХОДНИК!A:P,10,FALSE())</f>
        <v>R717, R744 и фреоны</v>
      </c>
      <c r="H28" s="36">
        <f>VLOOKUP(B28,ИСХОДНИК!A:P,8,FALSE())</f>
        <v>52</v>
      </c>
      <c r="I28" s="27" t="str">
        <f>VLOOKUP(B28,ИСХОДНИК!A:P,9,FALSE())</f>
        <v xml:space="preserve"> -60…120</v>
      </c>
      <c r="J28" s="25" t="str">
        <f>VLOOKUP(B28,ИСХОДНИК!A:P,15,FALSE())</f>
        <v>U6 PL40R</v>
      </c>
      <c r="K28" s="28">
        <f>VLOOKUP(B28,ИСХОДНИК!A:P,13,FALSE())</f>
        <v>54</v>
      </c>
      <c r="L28" s="28">
        <f>VLOOKUP(B28,ИСХОДНИК!A:P,14,FALSE())</f>
        <v>64.8</v>
      </c>
      <c r="M28" s="37" t="str">
        <f>IF(VLOOKUP(B28,ИСХОДНИК!A:R,18,FALSE())=1,ИСХОДНИК!$T$2,IF(VLOOKUP(B28,ИСХОДНИК!A:R,18,FALSE())=2,ИСХОДНИК!$T$3,IF(VLOOKUP(B28,ИСХОДНИК!A:R,18,FALSE())=3,ИСХОДНИК!$T$4)))</f>
        <v>●</v>
      </c>
    </row>
    <row r="29" spans="2:14" ht="22.5" customHeight="1">
      <c r="B29" s="23" t="s">
        <v>44</v>
      </c>
      <c r="C29" s="33" t="str">
        <f>VLOOKUP(B29,ИСХОДНИК!A:P,5,FALSE())</f>
        <v>SVA 25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25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25" t="str">
        <f>VLOOKUP(B29,ИСХОДНИК!A:P,15,FALSE())</f>
        <v>U6 PL40R</v>
      </c>
      <c r="K29" s="28">
        <f>VLOOKUP(B29,ИСХОДНИК!A:P,13,FALSE())</f>
        <v>66</v>
      </c>
      <c r="L29" s="28">
        <f>VLOOKUP(B29,ИСХОДНИК!A:P,14,FALSE())</f>
        <v>79.2</v>
      </c>
      <c r="M29" s="37" t="str">
        <f>IF(VLOOKUP(B29,ИСХОДНИК!A:R,18,FALSE())=1,ИСХОДНИК!$T$2,IF(VLOOKUP(B29,ИСХОДНИК!A:R,18,FALSE())=2,ИСХОДНИК!$T$3,IF(VLOOKUP(B29,ИСХОДНИК!A:R,18,FALSE())=3,ИСХОДНИК!$T$4)))</f>
        <v>●</v>
      </c>
    </row>
    <row r="30" spans="2:14" ht="22.5" customHeight="1">
      <c r="B30" s="23" t="s">
        <v>45</v>
      </c>
      <c r="C30" s="33" t="str">
        <f>VLOOKUP(B30,ИСХОДНИК!A:P,5,FALSE())</f>
        <v>SVA 32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32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25" t="str">
        <f>VLOOKUP(B30,ИСХОДНИК!A:P,15,FALSE())</f>
        <v>U6 PL40R</v>
      </c>
      <c r="K30" s="28">
        <f>VLOOKUP(B30,ИСХОДНИК!A:P,13,FALSE())</f>
        <v>84</v>
      </c>
      <c r="L30" s="28">
        <f>VLOOKUP(B30,ИСХОДНИК!A:P,14,FALSE())</f>
        <v>100.8</v>
      </c>
      <c r="M30" s="37" t="str">
        <f>IF(VLOOKUP(B30,ИСХОДНИК!A:R,18,FALSE())=1,ИСХОДНИК!$T$2,IF(VLOOKUP(B30,ИСХОДНИК!A:R,18,FALSE())=2,ИСХОДНИК!$T$3,IF(VLOOKUP(B30,ИСХОДНИК!A:R,18,FALSE())=3,ИСХОДНИК!$T$4)))</f>
        <v>●</v>
      </c>
    </row>
    <row r="31" spans="2:14" ht="22.5" customHeight="1">
      <c r="B31" s="23" t="s">
        <v>46</v>
      </c>
      <c r="C31" s="33" t="str">
        <f>VLOOKUP(B31,ИСХОДНИК!A:P,5,FALSE())</f>
        <v>SVA 40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40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25" t="str">
        <f>VLOOKUP(B31,ИСХОДНИК!A:P,15,FALSE())</f>
        <v>U6 PL40R</v>
      </c>
      <c r="K31" s="28">
        <f>VLOOKUP(B31,ИСХОДНИК!A:P,13,FALSE())</f>
        <v>112</v>
      </c>
      <c r="L31" s="28">
        <f>VLOOKUP(B31,ИСХОДНИК!A:P,14,FALSE())</f>
        <v>134.4</v>
      </c>
      <c r="M31" s="37" t="str">
        <f>IF(VLOOKUP(B31,ИСХОДНИК!A:R,18,FALSE())=1,ИСХОДНИК!$T$2,IF(VLOOKUP(B31,ИСХОДНИК!A:R,18,FALSE())=2,ИСХОДНИК!$T$3,IF(VLOOKUP(B31,ИСХОДНИК!A:R,18,FALSE())=3,ИСХОДНИК!$T$4)))</f>
        <v>●</v>
      </c>
    </row>
    <row r="32" spans="2:14" ht="22.5" customHeight="1">
      <c r="B32" s="23" t="s">
        <v>47</v>
      </c>
      <c r="C32" s="33" t="str">
        <f>VLOOKUP(B32,ИСХОДНИК!A:P,5,FALSE())</f>
        <v>SVA 50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50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25" t="str">
        <f>VLOOKUP(B32,ИСХОДНИК!A:P,15,FALSE())</f>
        <v>U6 PL40R</v>
      </c>
      <c r="K32" s="28">
        <f>VLOOKUP(B32,ИСХОДНИК!A:P,13,FALSE())</f>
        <v>135</v>
      </c>
      <c r="L32" s="28">
        <f>VLOOKUP(B32,ИСХОДНИК!A:P,14,FALSE())</f>
        <v>162</v>
      </c>
      <c r="M32" s="37" t="str">
        <f>IF(VLOOKUP(B32,ИСХОДНИК!A:R,18,FALSE())=1,ИСХОДНИК!$T$2,IF(VLOOKUP(B32,ИСХОДНИК!A:R,18,FALSE())=2,ИСХОДНИК!$T$3,IF(VLOOKUP(B32,ИСХОДНИК!A:R,18,FALSE())=3,ИСХОДНИК!$T$4)))</f>
        <v>●</v>
      </c>
    </row>
    <row r="33" spans="2:13" ht="22.5" customHeight="1">
      <c r="B33" s="23" t="s">
        <v>48</v>
      </c>
      <c r="C33" s="33" t="str">
        <f>VLOOKUP(B33,ИСХОДНИК!A:P,5,FALSE())</f>
        <v>SVA 65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65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25" t="str">
        <f>VLOOKUP(B33,ИСХОДНИК!A:P,15,FALSE())</f>
        <v>U6 PL40R</v>
      </c>
      <c r="K33" s="28">
        <f>VLOOKUP(B33,ИСХОДНИК!A:P,13,FALSE())</f>
        <v>175</v>
      </c>
      <c r="L33" s="28">
        <f>VLOOKUP(B33,ИСХОДНИК!A:P,14,FALSE())</f>
        <v>210</v>
      </c>
      <c r="M33" s="37" t="str">
        <f>IF(VLOOKUP(B33,ИСХОДНИК!A:R,18,FALSE())=1,ИСХОДНИК!$T$2,IF(VLOOKUP(B33,ИСХОДНИК!A:R,18,FALSE())=2,ИСХОДНИК!$T$3,IF(VLOOKUP(B33,ИСХОДНИК!A:R,18,FALSE())=3,ИСХОДНИК!$T$4)))</f>
        <v>●</v>
      </c>
    </row>
    <row r="34" spans="2:13" ht="22.5" customHeight="1">
      <c r="B34" s="23" t="s">
        <v>49</v>
      </c>
      <c r="C34" s="33" t="str">
        <f>VLOOKUP(B34,ИСХОДНИК!A:P,5,FALSE())</f>
        <v>SVA 80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80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25" t="str">
        <f>VLOOKUP(B34,ИСХОДНИК!A:P,15,FALSE())</f>
        <v>U6 PL40R</v>
      </c>
      <c r="K34" s="28">
        <f>VLOOKUP(B34,ИСХОДНИК!A:P,13,FALSE())</f>
        <v>203</v>
      </c>
      <c r="L34" s="28">
        <f>VLOOKUP(B34,ИСХОДНИК!A:P,14,FALSE())</f>
        <v>243.6</v>
      </c>
      <c r="M34" s="37" t="str">
        <f>IF(VLOOKUP(B34,ИСХОДНИК!A:R,18,FALSE())=1,ИСХОДНИК!$T$2,IF(VLOOKUP(B34,ИСХОДНИК!A:R,18,FALSE())=2,ИСХОДНИК!$T$3,IF(VLOOKUP(B34,ИСХОДНИК!A:R,18,FALSE())=3,ИСХОДНИК!$T$4)))</f>
        <v>●</v>
      </c>
    </row>
    <row r="35" spans="2:13" ht="22.5" customHeight="1">
      <c r="B35" s="23" t="s">
        <v>50</v>
      </c>
      <c r="C35" s="33" t="str">
        <f>VLOOKUP(B35,ИСХОДНИК!A:P,5,FALSE())</f>
        <v>SVA 100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100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25" t="str">
        <f>VLOOKUP(B35,ИСХОДНИК!A:P,15,FALSE())</f>
        <v>U6 PL40R</v>
      </c>
      <c r="K35" s="28">
        <f>VLOOKUP(B35,ИСХОДНИК!A:P,13,FALSE())</f>
        <v>410</v>
      </c>
      <c r="L35" s="28">
        <f>VLOOKUP(B35,ИСХОДНИК!A:P,14,FALSE())</f>
        <v>492</v>
      </c>
      <c r="M35" s="37" t="str">
        <f>IF(VLOOKUP(B35,ИСХОДНИК!A:R,18,FALSE())=1,ИСХОДНИК!$T$2,IF(VLOOKUP(B35,ИСХОДНИК!A:R,18,FALSE())=2,ИСХОДНИК!$T$3,IF(VLOOKUP(B35,ИСХОДНИК!A:R,18,FALSE())=3,ИСХОДНИК!$T$4)))</f>
        <v>●</v>
      </c>
    </row>
    <row r="36" spans="2:13" ht="22.5" customHeight="1">
      <c r="B36" s="23" t="s">
        <v>51</v>
      </c>
      <c r="C36" s="33" t="str">
        <f>VLOOKUP(B36,ИСХОДНИК!A:P,5,FALSE())</f>
        <v>SVA 125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125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25" t="str">
        <f>VLOOKUP(B36,ИСХОДНИК!A:P,15,FALSE())</f>
        <v>U6 PL40R</v>
      </c>
      <c r="K36" s="28">
        <f>VLOOKUP(B36,ИСХОДНИК!A:P,13,FALSE())</f>
        <v>700</v>
      </c>
      <c r="L36" s="28">
        <f>VLOOKUP(B36,ИСХОДНИК!A:P,14,FALSE())</f>
        <v>840</v>
      </c>
      <c r="M36" s="222" t="str">
        <f>IF(VLOOKUP(B36,ИСХОДНИК!A:R,18,FALSE())=1,ИСХОДНИК!$T$2,IF(VLOOKUP(B36,ИСХОДНИК!A:R,18,FALSE())=2,ИСХОДНИК!$T$3,IF(VLOOKUP(B36,ИСХОДНИК!A:R,18,FALSE())=3,ИСХОДНИК!$T$4)))</f>
        <v>◑</v>
      </c>
    </row>
    <row r="37" spans="2:13" ht="22.5" customHeight="1">
      <c r="B37" s="23" t="s">
        <v>52</v>
      </c>
      <c r="C37" s="33" t="str">
        <f>VLOOKUP(B37,ИСХОДНИК!A:P,5,FALSE())</f>
        <v>SVA 150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150</v>
      </c>
      <c r="G37" s="27" t="str">
        <f>VLOOKUP(B37,ИСХОДНИК!A:P,10,FALSE())</f>
        <v>R717, R744 и фреоны</v>
      </c>
      <c r="H37" s="36">
        <f>VLOOKUP(B37,ИСХОДНИК!A:P,8,FALSE())</f>
        <v>52</v>
      </c>
      <c r="I37" s="27" t="str">
        <f>VLOOKUP(B37,ИСХОДНИК!A:P,9,FALSE())</f>
        <v xml:space="preserve"> -60…120</v>
      </c>
      <c r="J37" s="25" t="str">
        <f>VLOOKUP(B37,ИСХОДНИК!A:P,15,FALSE())</f>
        <v>U6 PL40R</v>
      </c>
      <c r="K37" s="28">
        <f>VLOOKUP(B37,ИСХОДНИК!A:P,13,FALSE())</f>
        <v>980</v>
      </c>
      <c r="L37" s="28">
        <f>VLOOKUP(B37,ИСХОДНИК!A:P,14,FALSE())</f>
        <v>1176</v>
      </c>
      <c r="M37" s="222" t="str">
        <f>IF(VLOOKUP(B37,ИСХОДНИК!A:R,18,FALSE())=1,ИСХОДНИК!$T$2,IF(VLOOKUP(B37,ИСХОДНИК!A:R,18,FALSE())=2,ИСХОДНИК!$T$3,IF(VLOOKUP(B37,ИСХОДНИК!A:R,18,FALSE())=3,ИСХОДНИК!$T$4)))</f>
        <v>◑</v>
      </c>
    </row>
    <row r="38" spans="2:13" ht="22.5" customHeight="1">
      <c r="B38" s="23" t="s">
        <v>53</v>
      </c>
      <c r="C38" s="33" t="str">
        <f>VLOOKUP(B38,ИСХОДНИК!A:P,5,FALSE())</f>
        <v>SVA 100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100</v>
      </c>
      <c r="G38" s="27" t="str">
        <f>VLOOKUP(B38,ИСХОДНИК!A:P,10,FALSE())</f>
        <v>R717, R744 и фреоны</v>
      </c>
      <c r="H38" s="36">
        <f>VLOOKUP(B38,ИСХОДНИК!A:P,8,FALSE())</f>
        <v>40</v>
      </c>
      <c r="I38" s="27" t="str">
        <f>VLOOKUP(B38,ИСХОДНИК!A:P,9,FALSE())</f>
        <v xml:space="preserve"> -60…120</v>
      </c>
      <c r="J38" s="25" t="str">
        <f>VLOOKUP(B38,ИСХОДНИК!A:P,15,FALSE())</f>
        <v>U6 PL40R</v>
      </c>
      <c r="K38" s="28">
        <f>VLOOKUP(B38,ИСХОДНИК!A:P,13,FALSE())</f>
        <v>350</v>
      </c>
      <c r="L38" s="28">
        <f>VLOOKUP(B38,ИСХОДНИК!A:P,14,FALSE())</f>
        <v>420</v>
      </c>
      <c r="M38" s="37" t="str">
        <f>IF(VLOOKUP(B38,ИСХОДНИК!A:R,18,FALSE())=1,ИСХОДНИК!$T$2,IF(VLOOKUP(B38,ИСХОДНИК!A:R,18,FALSE())=2,ИСХОДНИК!$T$3,IF(VLOOKUP(B38,ИСХОДНИК!A:R,18,FALSE())=3,ИСХОДНИК!$T$4)))</f>
        <v>●</v>
      </c>
    </row>
    <row r="39" spans="2:13" ht="22.5" customHeight="1">
      <c r="B39" s="23" t="s">
        <v>54</v>
      </c>
      <c r="C39" s="33" t="str">
        <f>VLOOKUP(B39,ИСХОДНИК!A:P,5,FALSE())</f>
        <v>SVA 125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125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25" t="str">
        <f>VLOOKUP(B39,ИСХОДНИК!A:P,15,FALSE())</f>
        <v>U6 PL40R</v>
      </c>
      <c r="K39" s="28">
        <f>VLOOKUP(B39,ИСХОДНИК!A:P,13,FALSE())</f>
        <v>580</v>
      </c>
      <c r="L39" s="28">
        <f>VLOOKUP(B39,ИСХОДНИК!A:P,14,FALSE())</f>
        <v>696</v>
      </c>
      <c r="M39" s="37" t="str">
        <f>IF(VLOOKUP(B39,ИСХОДНИК!A:R,18,FALSE())=1,ИСХОДНИК!$T$2,IF(VLOOKUP(B39,ИСХОДНИК!A:R,18,FALSE())=2,ИСХОДНИК!$T$3,IF(VLOOKUP(B39,ИСХОДНИК!A:R,18,FALSE())=3,ИСХОДНИК!$T$4)))</f>
        <v>●</v>
      </c>
    </row>
    <row r="40" spans="2:13" ht="22.5" customHeight="1">
      <c r="B40" s="23" t="s">
        <v>55</v>
      </c>
      <c r="C40" s="33" t="str">
        <f>VLOOKUP(B40,ИСХОДНИК!A:P,5,FALSE())</f>
        <v>SVA 150 D ANG</v>
      </c>
      <c r="D40" s="25" t="s">
        <v>41</v>
      </c>
      <c r="E40" s="34" t="str">
        <f>VLOOKUP(B40,ИСХОДНИК!A:P,11,FALSE())</f>
        <v>Под сварку встык DIN</v>
      </c>
      <c r="F40" s="35">
        <f>VLOOKUP(B40,ИСХОДНИК!A:P,7,FALSE())</f>
        <v>150</v>
      </c>
      <c r="G40" s="27" t="str">
        <f>VLOOKUP(B40,ИСХОДНИК!A:P,10,FALSE())</f>
        <v>R717, R744 и фреоны</v>
      </c>
      <c r="H40" s="36">
        <f>VLOOKUP(B40,ИСХОДНИК!A:P,8,FALSE())</f>
        <v>40</v>
      </c>
      <c r="I40" s="27" t="str">
        <f>VLOOKUP(B40,ИСХОДНИК!A:P,9,FALSE())</f>
        <v xml:space="preserve"> -60…120</v>
      </c>
      <c r="J40" s="25" t="str">
        <f>VLOOKUP(B40,ИСХОДНИК!A:P,15,FALSE())</f>
        <v>U6 PL40R</v>
      </c>
      <c r="K40" s="28">
        <f>VLOOKUP(B40,ИСХОДНИК!A:P,13,FALSE())</f>
        <v>820</v>
      </c>
      <c r="L40" s="28">
        <f>VLOOKUP(B40,ИСХОДНИК!A:P,14,FALSE())</f>
        <v>984</v>
      </c>
      <c r="M40" s="37" t="str">
        <f>IF(VLOOKUP(B40,ИСХОДНИК!A:R,18,FALSE())=1,ИСХОДНИК!$T$2,IF(VLOOKUP(B40,ИСХОДНИК!A:R,18,FALSE())=2,ИСХОДНИК!$T$3,IF(VLOOKUP(B40,ИСХОДНИК!A:R,18,FALSE())=3,ИСХОДНИК!$T$4)))</f>
        <v>●</v>
      </c>
    </row>
    <row r="41" spans="2:13" ht="22.5" customHeight="1">
      <c r="B41" s="23" t="s">
        <v>56</v>
      </c>
      <c r="C41" s="33" t="str">
        <f>VLOOKUP(B41,ИСХОДНИК!A:P,5,FALSE())</f>
        <v>SVA 200 D ANG</v>
      </c>
      <c r="D41" s="25" t="s">
        <v>41</v>
      </c>
      <c r="E41" s="34" t="str">
        <f>VLOOKUP(B41,ИСХОДНИК!A:P,11,FALSE())</f>
        <v>Под сварку встык DIN</v>
      </c>
      <c r="F41" s="35">
        <f>VLOOKUP(B41,ИСХОДНИК!A:P,7,FALSE())</f>
        <v>200</v>
      </c>
      <c r="G41" s="27" t="str">
        <f>VLOOKUP(B41,ИСХОДНИК!A:P,10,FALSE())</f>
        <v>R717, R744 и фреоны</v>
      </c>
      <c r="H41" s="36">
        <f>VLOOKUP(B41,ИСХОДНИК!A:P,8,FALSE())</f>
        <v>40</v>
      </c>
      <c r="I41" s="27" t="str">
        <f>VLOOKUP(B41,ИСХОДНИК!A:P,9,FALSE())</f>
        <v xml:space="preserve"> -60…120</v>
      </c>
      <c r="J41" s="25" t="str">
        <f>VLOOKUP(B41,ИСХОДНИК!A:P,15,FALSE())</f>
        <v>U6 PL40R</v>
      </c>
      <c r="K41" s="28">
        <f>VLOOKUP(B41,ИСХОДНИК!A:P,13,FALSE())</f>
        <v>1520</v>
      </c>
      <c r="L41" s="28">
        <f>VLOOKUP(B41,ИСХОДНИК!A:P,14,FALSE())</f>
        <v>1824</v>
      </c>
      <c r="M41" s="222" t="str">
        <f>IF(VLOOKUP(B41,ИСХОДНИК!A:R,18,FALSE())=1,ИСХОДНИК!$T$2,IF(VLOOKUP(B41,ИСХОДНИК!A:R,18,FALSE())=2,ИСХОДНИК!$T$3,IF(VLOOKUP(B41,ИСХОДНИК!A:R,18,FALSE())=3,ИСХОДНИК!$T$4)))</f>
        <v>◑</v>
      </c>
    </row>
    <row r="42" spans="2:13" ht="22.5" customHeight="1">
      <c r="B42" s="23" t="s">
        <v>57</v>
      </c>
      <c r="C42" s="33" t="str">
        <f>VLOOKUP(B42,ИСХОДНИК!A:P,5,FALSE())</f>
        <v>SVA 250 D ANG</v>
      </c>
      <c r="D42" s="25"/>
      <c r="E42" s="34" t="str">
        <f>VLOOKUP(B42,ИСХОДНИК!A:P,11,FALSE())</f>
        <v>Под сварку встык DIN</v>
      </c>
      <c r="F42" s="35">
        <f>VLOOKUP(B42,ИСХОДНИК!A:P,7,FALSE())</f>
        <v>250</v>
      </c>
      <c r="G42" s="27" t="str">
        <f>VLOOKUP(B42,ИСХОДНИК!A:P,10,FALSE())</f>
        <v>R717, R744 и фреоны</v>
      </c>
      <c r="H42" s="36">
        <f>VLOOKUP(B42,ИСХОДНИК!A:P,8,FALSE())</f>
        <v>40</v>
      </c>
      <c r="I42" s="27" t="str">
        <f>VLOOKUP(B42,ИСХОДНИК!A:P,9,FALSE())</f>
        <v xml:space="preserve"> -60…120</v>
      </c>
      <c r="J42" s="25" t="str">
        <f>VLOOKUP(B42,ИСХОДНИК!A:P,15,FALSE())</f>
        <v>U6 PL40R-Project</v>
      </c>
      <c r="K42" s="28">
        <f>VLOOKUP(B42,ИСХОДНИК!A:P,13,FALSE())</f>
        <v>2570</v>
      </c>
      <c r="L42" s="28">
        <f>VLOOKUP(B42,ИСХОДНИК!A:P,14,FALSE())</f>
        <v>3084</v>
      </c>
      <c r="M42" s="222" t="str">
        <f>IF(VLOOKUP(B42,ИСХОДНИК!A:R,18,FALSE())=1,ИСХОДНИК!$T$2,IF(VLOOKUP(B42,ИСХОДНИК!A:R,18,FALSE())=2,ИСХОДНИК!$T$3,IF(VLOOKUP(B42,ИСХОДНИК!A:R,18,FALSE())=3,ИСХОДНИК!$T$4)))</f>
        <v>◑</v>
      </c>
    </row>
    <row r="43" spans="2:13" ht="23.25" customHeight="1">
      <c r="B43" s="23" t="s">
        <v>58</v>
      </c>
      <c r="C43" s="33" t="str">
        <f>VLOOKUP(B43,ИСХОДНИК!A:P,5,FALSE())</f>
        <v>SVA 300 D ANG</v>
      </c>
      <c r="D43" s="25"/>
      <c r="E43" s="34" t="str">
        <f>VLOOKUP(B43,ИСХОДНИК!A:P,11,FALSE())</f>
        <v>Под сварку встык DIN</v>
      </c>
      <c r="F43" s="35">
        <f>VLOOKUP(B43,ИСХОДНИК!A:P,7,FALSE())</f>
        <v>300</v>
      </c>
      <c r="G43" s="27" t="str">
        <f>VLOOKUP(B43,ИСХОДНИК!A:P,10,FALSE())</f>
        <v>R717, R744 и фреоны</v>
      </c>
      <c r="H43" s="36">
        <f>VLOOKUP(B43,ИСХОДНИК!A:P,8,FALSE())</f>
        <v>40</v>
      </c>
      <c r="I43" s="27" t="str">
        <f>VLOOKUP(B43,ИСХОДНИК!A:P,9,FALSE())</f>
        <v xml:space="preserve"> -60…120</v>
      </c>
      <c r="J43" s="25" t="str">
        <f>VLOOKUP(B43,ИСХОДНИК!A:P,15,FALSE())</f>
        <v>U6 PL40R-Project</v>
      </c>
      <c r="K43" s="28">
        <f>VLOOKUP(B43,ИСХОДНИК!A:P,13,FALSE())</f>
        <v>4050</v>
      </c>
      <c r="L43" s="28">
        <f>VLOOKUP(B43,ИСХОДНИК!A:P,14,FALSE())</f>
        <v>4860</v>
      </c>
      <c r="M43" s="222" t="str">
        <f>IF(VLOOKUP(B43,ИСХОДНИК!A:R,18,FALSE())=1,ИСХОДНИК!$T$2,IF(VLOOKUP(B43,ИСХОДНИК!A:R,18,FALSE())=2,ИСХОДНИК!$T$3,IF(VLOOKUP(B43,ИСХОДНИК!A:R,18,FALSE())=3,ИСХОДНИК!$T$4)))</f>
        <v>◑</v>
      </c>
    </row>
    <row r="44" spans="2:13" ht="22.5" customHeight="1">
      <c r="B44" s="23" t="s">
        <v>59</v>
      </c>
      <c r="C44" s="33" t="str">
        <f>VLOOKUP(B44,ИСХОДНИК!A:P,5,FALSE())</f>
        <v>SVA 350 D ANG</v>
      </c>
      <c r="D44" s="25"/>
      <c r="E44" s="34" t="str">
        <f>VLOOKUP(B44,ИСХОДНИК!A:P,11,FALSE())</f>
        <v>Под сварку встык DIN</v>
      </c>
      <c r="F44" s="35">
        <f>VLOOKUP(B44,ИСХОДНИК!A:P,7,FALSE())</f>
        <v>350</v>
      </c>
      <c r="G44" s="27" t="str">
        <f>VLOOKUP(B44,ИСХОДНИК!A:P,10,FALSE())</f>
        <v>R717, R744 и фреоны</v>
      </c>
      <c r="H44" s="36">
        <f>VLOOKUP(B44,ИСХОДНИК!A:P,8,FALSE())</f>
        <v>40</v>
      </c>
      <c r="I44" s="27" t="str">
        <f>VLOOKUP(B44,ИСХОДНИК!A:P,9,FALSE())</f>
        <v xml:space="preserve"> -60…120</v>
      </c>
      <c r="J44" s="25" t="str">
        <f>VLOOKUP(B44,ИСХОДНИК!A:P,15,FALSE())</f>
        <v>U6 PL40R-Project</v>
      </c>
      <c r="K44" s="28">
        <f>VLOOKUP(B44,ИСХОДНИК!A:P,13,FALSE())</f>
        <v>6500</v>
      </c>
      <c r="L44" s="28">
        <f>VLOOKUP(B44,ИСХОДНИК!A:P,14,FALSE())</f>
        <v>7800</v>
      </c>
      <c r="M44" s="37" t="str">
        <f>IF(VLOOKUP(B44,ИСХОДНИК!A:R,18,FALSE())=1,ИСХОДНИК!$T$2,IF(VLOOKUP(B44,ИСХОДНИК!A:R,18,FALSE())=2,ИСХОДНИК!$T$3,IF(VLOOKUP(B44,ИСХОДНИК!A:R,18,FALSE())=3,ИСХОДНИК!$T$4)))</f>
        <v>○</v>
      </c>
    </row>
  </sheetData>
  <mergeCells count="2">
    <mergeCell ref="B3:H3"/>
    <mergeCell ref="B26:M26"/>
  </mergeCells>
  <conditionalFormatting sqref="K11:L11">
    <cfRule type="containsErrors" dxfId="14" priority="2">
      <formula>ISERROR(K11)</formula>
    </cfRule>
  </conditionalFormatting>
  <conditionalFormatting sqref="K12:L25">
    <cfRule type="containsErrors" dxfId="13" priority="3">
      <formula>ISERROR(K12)</formula>
    </cfRule>
  </conditionalFormatting>
  <conditionalFormatting sqref="K27:L44">
    <cfRule type="containsErrors" dxfId="12" priority="4">
      <formula>ISERROR(K27)</formula>
    </cfRule>
  </conditionalFormatting>
  <hyperlinks>
    <hyperlink ref="B7" r:id="rId1" xr:uid="{00000000-0004-0000-0000-000000000000}"/>
    <hyperlink ref="B8" r:id="rId2" xr:uid="{A819AE43-DB8A-4351-BF97-ABE75F4F3A84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M28"/>
  <sheetViews>
    <sheetView showGridLines="0" topLeftCell="A10" zoomScale="140" zoomScaleNormal="140" workbookViewId="0">
      <selection activeCell="E32" sqref="E32"/>
    </sheetView>
  </sheetViews>
  <sheetFormatPr defaultColWidth="9.28515625" defaultRowHeight="12.75"/>
  <cols>
    <col min="1" max="1" width="2.140625" customWidth="1"/>
    <col min="2" max="2" width="16.5703125" style="1" customWidth="1"/>
    <col min="3" max="3" width="17.7109375" customWidth="1"/>
    <col min="4" max="4" width="24.140625" customWidth="1"/>
    <col min="5" max="5" width="17.5703125" customWidth="1"/>
    <col min="6" max="7" width="16.140625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5.42578125" customWidth="1"/>
  </cols>
  <sheetData>
    <row r="1" spans="1:12" ht="11.25" customHeight="1"/>
    <row r="2" spans="1:12" ht="18" customHeight="1">
      <c r="B2" s="3" t="s">
        <v>296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1:12" ht="44.25" customHeight="1">
      <c r="B3" s="223" t="s">
        <v>297</v>
      </c>
      <c r="C3" s="223"/>
      <c r="D3" s="223"/>
      <c r="E3" s="223"/>
      <c r="F3" s="223"/>
      <c r="G3" s="40"/>
      <c r="H3" s="40"/>
      <c r="I3" s="40"/>
      <c r="J3" s="40"/>
      <c r="K3" s="40"/>
      <c r="L3" s="9"/>
    </row>
    <row r="4" spans="1:12" ht="9.7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1:12" ht="10.5" customHeight="1">
      <c r="B5" s="200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1:12" ht="10.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1:12" ht="15" customHeight="1">
      <c r="B7" s="204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9"/>
    </row>
    <row r="8" spans="1:12" ht="15" customHeight="1">
      <c r="A8" s="114"/>
      <c r="B8" s="202" t="s">
        <v>343</v>
      </c>
      <c r="C8" s="130"/>
      <c r="D8" s="130"/>
      <c r="E8" s="130"/>
      <c r="F8" s="203"/>
      <c r="G8" s="203"/>
      <c r="H8" s="40"/>
      <c r="I8" s="40"/>
      <c r="J8" s="40"/>
      <c r="K8" s="40"/>
      <c r="L8" s="9"/>
    </row>
    <row r="9" spans="1:12" ht="21.75" customHeight="1">
      <c r="B9" s="240" t="s">
        <v>298</v>
      </c>
      <c r="C9" s="240"/>
      <c r="D9" s="240"/>
      <c r="E9" s="240"/>
      <c r="F9" s="240"/>
      <c r="G9" s="240"/>
      <c r="H9" s="240"/>
      <c r="I9" s="240"/>
      <c r="J9" s="240"/>
      <c r="K9" s="240"/>
      <c r="L9" s="240"/>
    </row>
    <row r="10" spans="1:12" ht="38.25">
      <c r="B10" s="21" t="s">
        <v>10</v>
      </c>
      <c r="C10" s="21" t="s">
        <v>11</v>
      </c>
      <c r="D10" s="45" t="s">
        <v>13</v>
      </c>
      <c r="E10" s="21" t="s">
        <v>299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</row>
    <row r="11" spans="1:12" ht="22.5" customHeight="1">
      <c r="B11" s="23" t="s">
        <v>300</v>
      </c>
      <c r="C11" s="24" t="str">
        <f>VLOOKUP(B11,ИСХОДНИК!A:P,5,FALSE())</f>
        <v>CVP-L</v>
      </c>
      <c r="D11" s="27" t="str">
        <f>VLOOKUP(B11,ИСХОДНИК!A:P,11,FALSE())</f>
        <v>Резьба M24х1,5</v>
      </c>
      <c r="E11" s="27" t="str">
        <f>VLOOKUP(B11,ИСХОДНИК!A:P,6,FALSE())</f>
        <v xml:space="preserve"> -0,65 ÷ 7</v>
      </c>
      <c r="F11" s="36" t="str">
        <f>VLOOKUP(B11,ИСХОДНИК!A:P,10,FALSE())</f>
        <v>R717 и фреоны</v>
      </c>
      <c r="G11" s="90" t="str">
        <f>VLOOKUP(B11,ИСХОДНИК!A:P,8,FALSE())</f>
        <v>28 / 30</v>
      </c>
      <c r="H11" s="27" t="str">
        <f>VLOOKUP(B11,ИСХОДНИК!A:P,9,FALSE())</f>
        <v xml:space="preserve"> -50…120</v>
      </c>
      <c r="I11" s="25" t="str">
        <f>VLOOKUP(B11,ИСХОДНИК!A:P,15,FALSE())</f>
        <v>U6 PL40R</v>
      </c>
      <c r="J11" s="28">
        <f>VLOOKUP(B11,ИСХОДНИК!A:P,13,FALSE())</f>
        <v>280</v>
      </c>
      <c r="K11" s="28">
        <f>VLOOKUP(B11,ИСХОДНИК!A:P,14,FALSE())</f>
        <v>336</v>
      </c>
      <c r="L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1:12" ht="22.5" customHeight="1">
      <c r="B12" s="23" t="s">
        <v>301</v>
      </c>
      <c r="C12" s="24" t="str">
        <f>VLOOKUP(B12,ИСХОДНИК!A:P,5,FALSE())</f>
        <v xml:space="preserve">CVP-M </v>
      </c>
      <c r="D12" s="27" t="str">
        <f>VLOOKUP(B12,ИСХОДНИК!A:P,11,FALSE())</f>
        <v>Резьба M24х1,5</v>
      </c>
      <c r="E12" s="27" t="str">
        <f>VLOOKUP(B12,ИСХОДНИК!A:P,6,FALSE())</f>
        <v>4  ÷ 25</v>
      </c>
      <c r="F12" s="36" t="str">
        <f>VLOOKUP(B12,ИСХОДНИК!A:P,10,FALSE())</f>
        <v>R717 и фреоны</v>
      </c>
      <c r="G12" s="90" t="str">
        <f>VLOOKUP(B12,ИСХОДНИК!A:P,8,FALSE())</f>
        <v>28 / 30</v>
      </c>
      <c r="H12" s="27" t="str">
        <f>VLOOKUP(B12,ИСХОДНИК!A:P,9,FALSE())</f>
        <v xml:space="preserve"> -50…120</v>
      </c>
      <c r="I12" s="25" t="str">
        <f>VLOOKUP(B12,ИСХОДНИК!A:P,15,FALSE())</f>
        <v>U6 PL40R</v>
      </c>
      <c r="J12" s="28">
        <f>VLOOKUP(B12,ИСХОДНИК!A:P,13,FALSE())</f>
        <v>299</v>
      </c>
      <c r="K12" s="28">
        <f>VLOOKUP(B12,ИСХОДНИК!A:P,14,FALSE())</f>
        <v>358.8</v>
      </c>
      <c r="L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1:12" ht="22.5" customHeight="1">
      <c r="B13" s="224" t="s">
        <v>302</v>
      </c>
      <c r="C13" s="224"/>
      <c r="D13" s="224"/>
      <c r="E13" s="224"/>
      <c r="F13" s="224"/>
      <c r="G13" s="224"/>
      <c r="H13" s="224"/>
      <c r="I13" s="224"/>
      <c r="J13" s="224"/>
      <c r="K13" s="224"/>
      <c r="L13" s="224"/>
    </row>
    <row r="14" spans="1:12" ht="22.5" customHeight="1">
      <c r="B14" s="23" t="s">
        <v>303</v>
      </c>
      <c r="C14" s="24" t="str">
        <f>VLOOKUP(B14,ИСХОДНИК!A:P,5,FALSE())</f>
        <v>CVPP</v>
      </c>
      <c r="D14" s="27" t="str">
        <f>VLOOKUP(B14,ИСХОДНИК!A:P,11,FALSE())</f>
        <v>Резьба M24х1,5</v>
      </c>
      <c r="E14" s="27" t="str">
        <f>VLOOKUP(B14,ИСХОДНИК!A:P,6,FALSE())</f>
        <v>0 ÷ 10</v>
      </c>
      <c r="F14" s="27" t="str">
        <f>VLOOKUP(B14,ИСХОДНИК!A:P,10,FALSE())</f>
        <v>R717 и фреоны</v>
      </c>
      <c r="G14" s="90" t="str">
        <f>VLOOKUP(B14,ИСХОДНИК!A:P,8,FALSE())</f>
        <v>28 / 30</v>
      </c>
      <c r="H14" s="27" t="str">
        <f>VLOOKUP(B14,ИСХОДНИК!A:P,9,FALSE())</f>
        <v xml:space="preserve"> -50…120</v>
      </c>
      <c r="I14" s="25" t="str">
        <f>VLOOKUP(B14,ИСХОДНИК!A:P,15,FALSE())</f>
        <v>U6 PL40R</v>
      </c>
      <c r="J14" s="28">
        <f>VLOOKUP(B14,ИСХОДНИК!A:P,13,FALSE())</f>
        <v>340</v>
      </c>
      <c r="K14" s="28">
        <f>VLOOKUP(B14,ИСХОДНИК!A:P,14,FALSE())</f>
        <v>408</v>
      </c>
      <c r="L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2" ht="22.5" customHeight="1">
      <c r="B15" s="224" t="s">
        <v>304</v>
      </c>
      <c r="C15" s="224"/>
      <c r="D15" s="224"/>
      <c r="E15" s="224"/>
      <c r="F15" s="224"/>
      <c r="G15" s="224"/>
      <c r="H15" s="224"/>
      <c r="I15" s="224"/>
      <c r="J15" s="224"/>
      <c r="K15" s="224"/>
      <c r="L15" s="224"/>
    </row>
    <row r="16" spans="1:12" ht="22.5" customHeight="1">
      <c r="B16" s="23" t="s">
        <v>305</v>
      </c>
      <c r="C16" s="24" t="str">
        <f>VLOOKUP(B16,ИСХОДНИК!A:P,5,FALSE())</f>
        <v>CVC</v>
      </c>
      <c r="D16" s="27" t="str">
        <f>VLOOKUP(B16,ИСХОДНИК!A:P,11,FALSE())</f>
        <v>Резьба M24х1,5</v>
      </c>
      <c r="E16" s="27" t="str">
        <f>VLOOKUP(B16,ИСХОДНИК!A:P,6,FALSE())</f>
        <v>0  ÷ 15</v>
      </c>
      <c r="F16" s="27" t="str">
        <f>VLOOKUP(B16,ИСХОДНИК!A:P,10,FALSE())</f>
        <v>R717 и фреоны</v>
      </c>
      <c r="G16" s="90" t="str">
        <f>VLOOKUP(B16,ИСХОДНИК!A:P,8,FALSE())</f>
        <v>28 / 30</v>
      </c>
      <c r="H16" s="27" t="str">
        <f>VLOOKUP(B16,ИСХОДНИК!A:P,9,FALSE())</f>
        <v xml:space="preserve"> -50…120</v>
      </c>
      <c r="I16" s="25" t="str">
        <f>VLOOKUP(B16,ИСХОДНИК!A:P,15,FALSE())</f>
        <v>U6 PL40R</v>
      </c>
      <c r="J16" s="28">
        <f>VLOOKUP(B16,ИСХОДНИК!A:P,13,FALSE())</f>
        <v>420</v>
      </c>
      <c r="K16" s="28">
        <f>VLOOKUP(B16,ИСХОДНИК!A:P,14,FALSE())</f>
        <v>504</v>
      </c>
      <c r="L16" s="29" t="str">
        <f>IF(VLOOKUP(B16,ИСХОДНИК!A:R,18,FALSE())=1,ИСХОДНИК!$T$2,IF(VLOOKUP(B16,ИСХОДНИК!A:R,18,FALSE())=2,ИСХОДНИК!$T$3,IF(VLOOKUP(B16,ИСХОДНИК!A:R,18,FALSE())=3,ИСХОДНИК!$T$4)))</f>
        <v>●</v>
      </c>
    </row>
    <row r="17" spans="2:13" ht="22.5" customHeight="1">
      <c r="B17" s="224" t="s">
        <v>306</v>
      </c>
      <c r="C17" s="224"/>
      <c r="D17" s="224"/>
      <c r="E17" s="224"/>
      <c r="F17" s="224"/>
      <c r="G17" s="224"/>
      <c r="H17" s="224"/>
      <c r="I17" s="224"/>
      <c r="J17" s="224"/>
      <c r="K17" s="224"/>
      <c r="L17" s="224"/>
    </row>
    <row r="18" spans="2:13" ht="22.5" customHeight="1">
      <c r="B18" s="23" t="s">
        <v>307</v>
      </c>
      <c r="C18" s="24" t="str">
        <f>VLOOKUP(B18,ИСХОДНИК!A:P,5,FALSE())</f>
        <v>EVM-NC</v>
      </c>
      <c r="D18" s="27" t="str">
        <f>VLOOKUP(B18,ИСХОДНИК!A:P,11,FALSE())</f>
        <v>Резьба M24х1,5</v>
      </c>
      <c r="E18" s="27"/>
      <c r="F18" s="27" t="str">
        <f>VLOOKUP(B18,ИСХОДНИК!A:P,10,FALSE())</f>
        <v>R717 и фреоны</v>
      </c>
      <c r="G18" s="90" t="str">
        <f>VLOOKUP(B18,ИСХОДНИК!A:P,8,FALSE())</f>
        <v>28 / 30</v>
      </c>
      <c r="H18" s="27" t="str">
        <f>VLOOKUP(B18,ИСХОДНИК!A:P,9,FALSE())</f>
        <v xml:space="preserve"> -50…120</v>
      </c>
      <c r="I18" s="25" t="str">
        <f>VLOOKUP(B18,ИСХОДНИК!A:P,15,FALSE())</f>
        <v>U6 PL40R</v>
      </c>
      <c r="J18" s="28">
        <f>VLOOKUP(B18,ИСХОДНИК!A:P,13,FALSE())</f>
        <v>95</v>
      </c>
      <c r="K18" s="28">
        <f>VLOOKUP(B18,ИСХОДНИК!A:P,14,FALSE())</f>
        <v>114</v>
      </c>
      <c r="L18" s="29" t="str">
        <f>IF(VLOOKUP(B18,ИСХОДНИК!A:R,18,FALSE())=1,ИСХОДНИК!$T$2,IF(VLOOKUP(B18,ИСХОДНИК!A:R,18,FALSE())=2,ИСХОДНИК!$T$3,IF(VLOOKUP(B18,ИСХОДНИК!A:R,18,FALSE())=3,ИСХОДНИК!$T$4)))</f>
        <v>●</v>
      </c>
      <c r="M18" s="107"/>
    </row>
    <row r="19" spans="2:13" ht="22.5" customHeight="1">
      <c r="B19" s="220" t="s">
        <v>937</v>
      </c>
      <c r="C19" s="214" t="str">
        <f>VLOOKUP(B19,ИСХОДНИК!A:P,5,FALSE())</f>
        <v>EVM-NO</v>
      </c>
      <c r="D19" s="27" t="str">
        <f>VLOOKUP(B19,ИСХОДНИК!A:P,11,FALSE())</f>
        <v>Резьба M24х1,5</v>
      </c>
      <c r="E19" s="27"/>
      <c r="F19" s="27" t="str">
        <f>VLOOKUP(B19,ИСХОДНИК!A:P,10,FALSE())</f>
        <v>R717 и фреоны</v>
      </c>
      <c r="G19" s="90" t="str">
        <f>VLOOKUP(B19,ИСХОДНИК!A:P,8,FALSE())</f>
        <v>28 / 30</v>
      </c>
      <c r="H19" s="27" t="str">
        <f>VLOOKUP(B19,ИСХОДНИК!A:P,9,FALSE())</f>
        <v xml:space="preserve"> -50…120</v>
      </c>
      <c r="I19" s="25" t="str">
        <f>VLOOKUP(B19,ИСХОДНИК!A:P,15,FALSE())</f>
        <v>U6 PL40R</v>
      </c>
      <c r="J19" s="28">
        <f>VLOOKUP(B19,ИСХОДНИК!A:P,13,FALSE())</f>
        <v>280</v>
      </c>
      <c r="K19" s="28">
        <f>VLOOKUP(B19,ИСХОДНИК!A:P,14,FALSE())</f>
        <v>336</v>
      </c>
      <c r="L19" s="221" t="str">
        <f>IF(VLOOKUP(B19,ИСХОДНИК!A:R,18,FALSE())=1,ИСХОДНИК!$T$2,IF(VLOOKUP(B19,ИСХОДНИК!A:R,18,FALSE())=2,ИСХОДНИК!$T$3,IF(VLOOKUP(B19,ИСХОДНИК!A:R,18,FALSE())=3,ИСХОДНИК!$T$4)))</f>
        <v>◑</v>
      </c>
      <c r="M19" s="107"/>
    </row>
    <row r="20" spans="2:13" ht="23.25" customHeight="1">
      <c r="B20" s="109" t="s">
        <v>308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1"/>
    </row>
    <row r="21" spans="2:13" ht="35.25">
      <c r="B21" s="45" t="s">
        <v>10</v>
      </c>
      <c r="C21" s="45" t="s">
        <v>11</v>
      </c>
      <c r="D21" s="45" t="s">
        <v>13</v>
      </c>
      <c r="E21" s="45" t="s">
        <v>14</v>
      </c>
      <c r="F21" s="21" t="s">
        <v>15</v>
      </c>
      <c r="G21" s="21" t="s">
        <v>16</v>
      </c>
      <c r="H21" s="21" t="s">
        <v>17</v>
      </c>
      <c r="I21" s="45" t="s">
        <v>19</v>
      </c>
      <c r="J21" s="21" t="s">
        <v>20</v>
      </c>
      <c r="K21" s="21" t="s">
        <v>21</v>
      </c>
      <c r="L21" s="55" t="s">
        <v>22</v>
      </c>
    </row>
    <row r="22" spans="2:13" ht="25.5">
      <c r="B22" s="23" t="s">
        <v>309</v>
      </c>
      <c r="C22" s="79" t="str">
        <f>VLOOKUP(B22,ИСХОДНИК!A:P,5,FALSE())</f>
        <v>CVH 10</v>
      </c>
      <c r="D22" s="26" t="str">
        <f>VLOOKUP(B22,ИСХОДНИК!A:P,11,FALSE())</f>
        <v>Фланец. Ответные фланцы под сварку DIN</v>
      </c>
      <c r="E22" s="79">
        <f>VLOOKUP(B22,ИСХОДНИК!A:P,7,FALSE())</f>
        <v>10</v>
      </c>
      <c r="F22" s="27" t="str">
        <f>VLOOKUP(B22,ИСХОДНИК!A:P,10,FALSE())</f>
        <v>R717 и фреоны</v>
      </c>
      <c r="G22" s="36" t="str">
        <f>VLOOKUP(B22,ИСХОДНИК!A:P,8,FALSE())</f>
        <v>28 / 30</v>
      </c>
      <c r="H22" s="79" t="str">
        <f>VLOOKUP(B22,ИСХОДНИК!A:P,9,FALSE())</f>
        <v xml:space="preserve"> -50…120</v>
      </c>
      <c r="I22" s="25" t="str">
        <f>VLOOKUP(B22,ИСХОДНИК!A:P,15,FALSE())</f>
        <v>U6 PL40R</v>
      </c>
      <c r="J22" s="28">
        <f>VLOOKUP(B22,ИСХОДНИК!A:P,13,FALSE())</f>
        <v>140</v>
      </c>
      <c r="K22" s="28">
        <f>VLOOKUP(B22,ИСХОДНИК!A:P,14,FALSE())</f>
        <v>168</v>
      </c>
      <c r="L22" s="29" t="str">
        <f>IF(VLOOKUP(B22,ИСХОДНИК!A:R,18,FALSE())=1,ИСХОДНИК!$T$2,IF(VLOOKUP(B22,ИСХОДНИК!A:R,18,FALSE())=2,ИСХОДНИК!$T$3,IF(VLOOKUP(B22,ИСХОДНИК!A:R,18,FALSE())=3,ИСХОДНИК!$T$4)))</f>
        <v>●</v>
      </c>
    </row>
    <row r="23" spans="2:13" ht="25.5">
      <c r="B23" s="23" t="s">
        <v>310</v>
      </c>
      <c r="C23" s="79" t="str">
        <f>VLOOKUP(B23,ИСХОДНИК!A:P,5,FALSE())</f>
        <v>CVH 15</v>
      </c>
      <c r="D23" s="26" t="str">
        <f>VLOOKUP(B23,ИСХОДНИК!A:P,11,FALSE())</f>
        <v>Фланец. Ответные фланцы под сварку DIN</v>
      </c>
      <c r="E23" s="79">
        <f>VLOOKUP(B23,ИСХОДНИК!A:P,7,FALSE())</f>
        <v>15</v>
      </c>
      <c r="F23" s="27" t="str">
        <f>VLOOKUP(B23,ИСХОДНИК!A:P,10,FALSE())</f>
        <v>R717 и фреоны</v>
      </c>
      <c r="G23" s="36" t="str">
        <f>VLOOKUP(B23,ИСХОДНИК!A:P,8,FALSE())</f>
        <v>28 / 30</v>
      </c>
      <c r="H23" s="79" t="str">
        <f>VLOOKUP(B23,ИСХОДНИК!A:P,9,FALSE())</f>
        <v xml:space="preserve"> -50…120</v>
      </c>
      <c r="I23" s="25" t="str">
        <f>VLOOKUP(B23,ИСХОДНИК!A:P,15,FALSE())</f>
        <v>U6 PL40R</v>
      </c>
      <c r="J23" s="28">
        <f>VLOOKUP(B23,ИСХОДНИК!A:P,13,FALSE())</f>
        <v>140</v>
      </c>
      <c r="K23" s="28">
        <f>VLOOKUP(B23,ИСХОДНИК!A:P,14,FALSE())</f>
        <v>168</v>
      </c>
      <c r="L23" s="29" t="str">
        <f>IF(VLOOKUP(B23,ИСХОДНИК!A:R,18,FALSE())=1,ИСХОДНИК!$T$2,IF(VLOOKUP(B23,ИСХОДНИК!A:R,18,FALSE())=2,ИСХОДНИК!$T$3,IF(VLOOKUP(B23,ИСХОДНИК!A:R,18,FALSE())=3,ИСХОДНИК!$T$4)))</f>
        <v>○</v>
      </c>
    </row>
    <row r="24" spans="2:13" ht="25.5">
      <c r="B24" s="23" t="s">
        <v>311</v>
      </c>
      <c r="C24" s="79" t="str">
        <f>VLOOKUP(B24,ИСХОДНИК!A:P,5,FALSE())</f>
        <v>CVH 20</v>
      </c>
      <c r="D24" s="26" t="str">
        <f>VLOOKUP(B24,ИСХОДНИК!A:P,11,FALSE())</f>
        <v>Фланец. Ответные фланцы под сварку DIN</v>
      </c>
      <c r="E24" s="79">
        <f>VLOOKUP(B24,ИСХОДНИК!A:P,7,FALSE())</f>
        <v>20</v>
      </c>
      <c r="F24" s="27" t="str">
        <f>VLOOKUP(B24,ИСХОДНИК!A:P,10,FALSE())</f>
        <v>R717 и фреоны</v>
      </c>
      <c r="G24" s="36" t="str">
        <f>VLOOKUP(B24,ИСХОДНИК!A:P,8,FALSE())</f>
        <v>28 / 30</v>
      </c>
      <c r="H24" s="79" t="str">
        <f>VLOOKUP(B24,ИСХОДНИК!A:P,9,FALSE())</f>
        <v xml:space="preserve"> -50…120</v>
      </c>
      <c r="I24" s="25" t="str">
        <f>VLOOKUP(B24,ИСХОДНИК!A:P,15,FALSE())</f>
        <v>U6 PL40R</v>
      </c>
      <c r="J24" s="28">
        <f>VLOOKUP(B24,ИСХОДНИК!A:P,13,FALSE())</f>
        <v>140</v>
      </c>
      <c r="K24" s="28">
        <f>VLOOKUP(B24,ИСХОДНИК!A:P,14,FALSE())</f>
        <v>168</v>
      </c>
      <c r="L24" s="29" t="str">
        <f>IF(VLOOKUP(B24,ИСХОДНИК!A:R,18,FALSE())=1,ИСХОДНИК!$T$2,IF(VLOOKUP(B24,ИСХОДНИК!A:R,18,FALSE())=2,ИСХОДНИК!$T$3,IF(VLOOKUP(B24,ИСХОДНИК!A:R,18,FALSE())=3,ИСХОДНИК!$T$4)))</f>
        <v>○</v>
      </c>
      <c r="M24" s="107"/>
    </row>
    <row r="25" spans="2:13" ht="23.25" customHeight="1">
      <c r="B25" s="241" t="s">
        <v>276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112"/>
    </row>
    <row r="26" spans="2:13" ht="23.25" customHeight="1">
      <c r="B26" s="113" t="s">
        <v>257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14"/>
    </row>
    <row r="27" spans="2:13" ht="35.25">
      <c r="B27" s="21" t="s">
        <v>10</v>
      </c>
      <c r="C27" s="21" t="s">
        <v>11</v>
      </c>
      <c r="D27" s="21" t="s">
        <v>258</v>
      </c>
      <c r="E27" s="21" t="s">
        <v>259</v>
      </c>
      <c r="F27" s="21" t="s">
        <v>260</v>
      </c>
      <c r="G27" s="21" t="s">
        <v>261</v>
      </c>
      <c r="H27" s="21" t="s">
        <v>262</v>
      </c>
      <c r="I27" s="21" t="s">
        <v>19</v>
      </c>
      <c r="J27" s="21" t="s">
        <v>20</v>
      </c>
      <c r="K27" s="21" t="s">
        <v>21</v>
      </c>
      <c r="L27" s="55" t="s">
        <v>22</v>
      </c>
    </row>
    <row r="28" spans="2:13" ht="22.5" customHeight="1">
      <c r="B28" s="56" t="s">
        <v>263</v>
      </c>
      <c r="C28" s="79" t="str">
        <f>VLOOKUP(B28,ИСХОДНИК!A:P,5,FALSE())</f>
        <v>BE230AS</v>
      </c>
      <c r="D28" s="79">
        <v>220</v>
      </c>
      <c r="E28" s="79">
        <v>50</v>
      </c>
      <c r="F28" s="79" t="s">
        <v>265</v>
      </c>
      <c r="G28" s="79">
        <v>10</v>
      </c>
      <c r="H28" s="79" t="s">
        <v>266</v>
      </c>
      <c r="I28" s="25" t="str">
        <f>VLOOKUP(B28,ИСХОДНИК!A:P,15,FALSE())</f>
        <v>U6 PL40R</v>
      </c>
      <c r="J28" s="28">
        <f>VLOOKUP(B28,ИСХОДНИК!A:P,13,FALSE())</f>
        <v>35</v>
      </c>
      <c r="K28" s="28">
        <f>VLOOKUP(B28,ИСХОДНИК!A:P,14,FALSE())</f>
        <v>42</v>
      </c>
      <c r="L28" s="115" t="str">
        <f>IF(VLOOKUP(B28,ИСХОДНИК!A:R,18,FALSE())=1,ИСХОДНИК!$T$2,IF(VLOOKUP(B24,ИСХОДНИК!A:R,18,FALSE())=2,ИСХОДНИК!$T$3,IF(VLOOKUP(B24,ИСХОДНИК!A:R,18,FALSE())=3,ИСХОДНИК!$T$4)))</f>
        <v>●</v>
      </c>
    </row>
  </sheetData>
  <mergeCells count="6">
    <mergeCell ref="B25:L25"/>
    <mergeCell ref="B3:F3"/>
    <mergeCell ref="B9:L9"/>
    <mergeCell ref="B13:L13"/>
    <mergeCell ref="B15:L15"/>
    <mergeCell ref="B17:L17"/>
  </mergeCells>
  <hyperlinks>
    <hyperlink ref="B7" r:id="rId1" xr:uid="{5741DF99-1976-449F-84A6-7A668A409FD6}"/>
    <hyperlink ref="B8" r:id="rId2" xr:uid="{B69EDFB5-8765-4DD9-949C-BFDA031C5D98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B1:M14"/>
  <sheetViews>
    <sheetView showGridLines="0" zoomScale="140" zoomScaleNormal="140" workbookViewId="0">
      <selection activeCell="B3" sqref="B3:H3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16.28515625" customWidth="1"/>
    <col min="4" max="4" width="13.28515625" customWidth="1"/>
    <col min="5" max="5" width="21.7109375" customWidth="1"/>
    <col min="6" max="6" width="9.28515625" customWidth="1"/>
    <col min="7" max="7" width="21.140625" customWidth="1"/>
    <col min="8" max="8" width="11.28515625" customWidth="1"/>
    <col min="9" max="9" width="17.42578125" customWidth="1"/>
    <col min="10" max="10" width="12.28515625" customWidth="1"/>
    <col min="11" max="11" width="10.42578125" customWidth="1"/>
    <col min="12" max="12" width="11.28515625" customWidth="1"/>
    <col min="13" max="13" width="4.42578125" customWidth="1"/>
  </cols>
  <sheetData>
    <row r="1" spans="2:13" ht="11.25" customHeight="1"/>
    <row r="2" spans="2:13" ht="18" customHeight="1">
      <c r="B2" s="39" t="s">
        <v>941</v>
      </c>
      <c r="C2" s="116"/>
      <c r="D2" s="4"/>
      <c r="E2" s="4"/>
      <c r="F2" s="4"/>
      <c r="G2" s="4"/>
      <c r="H2" s="4"/>
      <c r="I2" s="4"/>
      <c r="J2" s="4"/>
      <c r="K2" s="4"/>
      <c r="L2" s="4"/>
      <c r="M2" s="6"/>
    </row>
    <row r="3" spans="2:13" ht="45.75" customHeight="1">
      <c r="B3" s="223" t="s">
        <v>942</v>
      </c>
      <c r="C3" s="223"/>
      <c r="D3" s="223"/>
      <c r="E3" s="223"/>
      <c r="F3" s="223"/>
      <c r="G3" s="223"/>
      <c r="H3" s="223"/>
      <c r="I3" s="40"/>
      <c r="J3" s="40"/>
      <c r="K3" s="40"/>
      <c r="L3" s="40"/>
      <c r="M3" s="9"/>
    </row>
    <row r="4" spans="2:13" ht="10.5" customHeight="1">
      <c r="B4" s="10" t="s">
        <v>2</v>
      </c>
      <c r="C4" s="11" t="s">
        <v>3</v>
      </c>
      <c r="D4" s="12"/>
      <c r="E4" s="13"/>
      <c r="F4" s="14"/>
      <c r="G4" s="14"/>
      <c r="H4" s="117"/>
      <c r="I4" s="40"/>
      <c r="J4" s="40"/>
      <c r="K4" s="40"/>
      <c r="L4" s="40"/>
      <c r="M4" s="9"/>
    </row>
    <row r="5" spans="2:13" ht="10.5" customHeight="1">
      <c r="B5" s="200" t="s">
        <v>4</v>
      </c>
      <c r="C5" s="11" t="s">
        <v>5</v>
      </c>
      <c r="D5" s="12"/>
      <c r="E5" s="13"/>
      <c r="F5" s="14"/>
      <c r="G5" s="14"/>
      <c r="H5" s="117"/>
      <c r="I5" s="40"/>
      <c r="J5" s="40"/>
      <c r="K5" s="40"/>
      <c r="L5" s="40"/>
      <c r="M5" s="9"/>
    </row>
    <row r="6" spans="2:13" ht="10.5" customHeight="1">
      <c r="B6" s="16" t="s">
        <v>6</v>
      </c>
      <c r="C6" s="11" t="s">
        <v>7</v>
      </c>
      <c r="D6" s="12"/>
      <c r="E6" s="13"/>
      <c r="F6" s="14"/>
      <c r="G6" s="14"/>
      <c r="H6" s="117"/>
      <c r="I6" s="40"/>
      <c r="J6" s="40"/>
      <c r="K6" s="40"/>
      <c r="L6" s="40"/>
      <c r="M6" s="9"/>
    </row>
    <row r="7" spans="2:13" s="118" customFormat="1" ht="15" customHeight="1">
      <c r="B7" s="204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40"/>
      <c r="M7" s="9"/>
    </row>
    <row r="8" spans="2:13" s="118" customFormat="1" ht="15" customHeight="1">
      <c r="B8" s="202" t="s">
        <v>343</v>
      </c>
      <c r="C8" s="130"/>
      <c r="D8" s="130"/>
      <c r="E8" s="131"/>
      <c r="F8" s="203"/>
      <c r="G8" s="203"/>
      <c r="H8" s="40"/>
      <c r="I8" s="40"/>
      <c r="J8" s="40"/>
      <c r="K8" s="40"/>
      <c r="L8" s="40"/>
      <c r="M8" s="9"/>
    </row>
    <row r="9" spans="2:13" ht="11.25" customHeight="1">
      <c r="B9" s="73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2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2:13" ht="22.5" customHeight="1">
      <c r="B11" s="23" t="s">
        <v>312</v>
      </c>
      <c r="C11" s="25" t="str">
        <f>VLOOKUP(B11,ИСХОДНИК!A:P,5,FALSE())</f>
        <v>OFV 20</v>
      </c>
      <c r="D11" s="25" t="str">
        <f>VLOOKUP(B11,ИСХОДНИК!A:P,6,FALSE())</f>
        <v>Угловой</v>
      </c>
      <c r="E11" s="26" t="str">
        <f>VLOOKUP(B11,ИСХОДНИК!A:P,11,FALSE())</f>
        <v>Под сварку встык DIN</v>
      </c>
      <c r="F11" s="25">
        <f>VLOOKUP(B11,ИСХОДНИК!A:P,7,FALSE())</f>
        <v>20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36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200</v>
      </c>
      <c r="L11" s="28">
        <f>VLOOKUP(B11,ИСХОДНИК!A:P,14,FALSE())</f>
        <v>240</v>
      </c>
      <c r="M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2:13" ht="22.5" customHeight="1">
      <c r="B12" s="23" t="s">
        <v>313</v>
      </c>
      <c r="C12" s="25" t="str">
        <f>VLOOKUP(B12,ИСХОДНИК!A:P,5,FALSE())</f>
        <v>OFV 25</v>
      </c>
      <c r="D12" s="25" t="str">
        <f>VLOOKUP(B12,ИСХОДНИК!A:P,6,FALSE())</f>
        <v>Угловой</v>
      </c>
      <c r="E12" s="26" t="str">
        <f>VLOOKUP(B12,ИСХОДНИК!A:P,11,FALSE())</f>
        <v>Под сварку встык DIN</v>
      </c>
      <c r="F12" s="25">
        <f>VLOOKUP(B12,ИСХОДНИК!A:P,7,FALSE())</f>
        <v>25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36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210</v>
      </c>
      <c r="L12" s="28">
        <f>VLOOKUP(B12,ИСХОДНИК!A:P,14,FALSE())</f>
        <v>252</v>
      </c>
      <c r="M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2:13" ht="22.5" customHeight="1">
      <c r="B13" s="23" t="s">
        <v>314</v>
      </c>
      <c r="C13" s="25" t="str">
        <f>VLOOKUP(B13,ИСХОДНИК!A:P,5,FALSE())</f>
        <v>OFV 32</v>
      </c>
      <c r="D13" s="25" t="str">
        <f>VLOOKUP(B13,ИСХОДНИК!A:P,6,FALSE())</f>
        <v>Угловой</v>
      </c>
      <c r="E13" s="26" t="str">
        <f>VLOOKUP(B13,ИСХОДНИК!A:P,11,FALSE())</f>
        <v>Под сварку встык DIN</v>
      </c>
      <c r="F13" s="25">
        <f>VLOOKUP(B13,ИСХОДНИК!A:P,7,FALSE())</f>
        <v>32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36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325</v>
      </c>
      <c r="L13" s="28">
        <f>VLOOKUP(B13,ИСХОДНИК!A:P,14,FALSE())</f>
        <v>390</v>
      </c>
      <c r="M13" s="31" t="str">
        <f>IF(VLOOKUP(B13,ИСХОДНИК!A:R,18,FALSE())=1,ИСХОДНИК!$T$2,IF(VLOOKUP(B13,ИСХОДНИК!A:R,18,FALSE())=2,ИСХОДНИК!$T$3,IF(VLOOKUP(B13,ИСХОДНИК!A:R,18,FALSE())=3,ИСХОДНИК!$T$4)))</f>
        <v>◑</v>
      </c>
    </row>
    <row r="14" spans="2:13" ht="22.5" customHeight="1">
      <c r="B14" s="23" t="s">
        <v>315</v>
      </c>
      <c r="C14" s="25" t="str">
        <f>VLOOKUP(B14,ИСХОДНИК!A:P,5,FALSE())</f>
        <v>OFV 40</v>
      </c>
      <c r="D14" s="25" t="str">
        <f>VLOOKUP(B14,ИСХОДНИК!A:P,6,FALSE())</f>
        <v>Угловой</v>
      </c>
      <c r="E14" s="26" t="str">
        <f>VLOOKUP(B14,ИСХОДНИК!A:P,11,FALSE())</f>
        <v>Под сварку встык DIN</v>
      </c>
      <c r="F14" s="25">
        <f>VLOOKUP(B14,ИСХОДНИК!A:P,7,FALSE())</f>
        <v>40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36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330</v>
      </c>
      <c r="L14" s="28">
        <f>VLOOKUP(B14,ИСХОДНИК!A:P,14,FALSE())</f>
        <v>396</v>
      </c>
      <c r="M14" s="31" t="str">
        <f>IF(VLOOKUP(B14,ИСХОДНИК!A:R,18,FALSE())=1,ИСХОДНИК!$T$2,IF(VLOOKUP(B14,ИСХОДНИК!A:R,18,FALSE())=2,ИСХОДНИК!$T$3,IF(VLOOKUP(B14,ИСХОДНИК!A:R,18,FALSE())=3,ИСХОДНИК!$T$4)))</f>
        <v>◑</v>
      </c>
    </row>
  </sheetData>
  <mergeCells count="1">
    <mergeCell ref="B3:H3"/>
  </mergeCells>
  <hyperlinks>
    <hyperlink ref="B7" r:id="rId1" xr:uid="{D1378600-5B95-47D4-9301-08139852331B}"/>
    <hyperlink ref="B8" r:id="rId2" xr:uid="{51F156E4-858A-4CB7-A506-1404736DA53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B1:L25"/>
  <sheetViews>
    <sheetView showGridLines="0" topLeftCell="A4" zoomScale="140" zoomScaleNormal="140" workbookViewId="0">
      <selection activeCell="O14" sqref="O14"/>
    </sheetView>
  </sheetViews>
  <sheetFormatPr defaultColWidth="9.28515625" defaultRowHeight="12.75"/>
  <cols>
    <col min="1" max="1" width="2.140625" customWidth="1"/>
    <col min="2" max="2" width="13.5703125" style="1" customWidth="1"/>
    <col min="3" max="3" width="18.7109375" customWidth="1"/>
    <col min="4" max="4" width="21" customWidth="1"/>
    <col min="5" max="5" width="9.28515625" customWidth="1"/>
    <col min="6" max="6" width="20.42578125" customWidth="1"/>
    <col min="7" max="7" width="8.85546875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4.5703125" customWidth="1"/>
  </cols>
  <sheetData>
    <row r="1" spans="2:12" ht="10.5" customHeight="1"/>
    <row r="2" spans="2:12" ht="18" customHeight="1">
      <c r="B2" s="3" t="s">
        <v>316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2:12" ht="51" customHeight="1">
      <c r="B3" s="223" t="s">
        <v>317</v>
      </c>
      <c r="C3" s="223"/>
      <c r="D3" s="223"/>
      <c r="E3" s="223"/>
      <c r="F3" s="223"/>
      <c r="G3" s="223"/>
      <c r="H3" s="40"/>
      <c r="I3" s="40"/>
      <c r="J3" s="40"/>
      <c r="K3" s="40"/>
      <c r="L3" s="9"/>
    </row>
    <row r="4" spans="2:12" ht="9.7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2:12" ht="10.5" customHeight="1">
      <c r="B5" s="200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2:12" ht="10.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2:12" ht="15" customHeight="1">
      <c r="B7" s="204" t="s">
        <v>8</v>
      </c>
      <c r="C7" s="17"/>
      <c r="D7" s="17"/>
      <c r="E7" s="17"/>
      <c r="F7" s="15"/>
      <c r="G7" s="15"/>
      <c r="H7" s="119"/>
      <c r="I7" s="70"/>
      <c r="J7" s="52"/>
      <c r="K7" s="52"/>
      <c r="L7" s="120"/>
    </row>
    <row r="8" spans="2:12" ht="15" customHeight="1">
      <c r="B8" s="202" t="s">
        <v>343</v>
      </c>
      <c r="C8" s="130"/>
      <c r="D8" s="130"/>
      <c r="E8" s="131"/>
      <c r="F8" s="203"/>
      <c r="G8" s="203"/>
      <c r="H8" s="119"/>
      <c r="I8" s="70"/>
      <c r="J8" s="52"/>
      <c r="K8" s="52"/>
      <c r="L8" s="120"/>
    </row>
    <row r="9" spans="2:12" ht="18" customHeight="1">
      <c r="B9" s="240" t="s">
        <v>318</v>
      </c>
      <c r="C9" s="240"/>
      <c r="D9" s="240"/>
      <c r="E9" s="240"/>
      <c r="F9" s="240"/>
      <c r="G9" s="240"/>
      <c r="H9" s="240"/>
      <c r="I9" s="240"/>
      <c r="J9" s="240"/>
      <c r="K9" s="240"/>
      <c r="L9" s="240"/>
    </row>
    <row r="10" spans="2:12" ht="35.25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319</v>
      </c>
      <c r="I10" s="21" t="s">
        <v>19</v>
      </c>
      <c r="J10" s="21" t="s">
        <v>20</v>
      </c>
      <c r="K10" s="21" t="s">
        <v>21</v>
      </c>
      <c r="L10" s="121" t="s">
        <v>22</v>
      </c>
    </row>
    <row r="11" spans="2:12" ht="22.5" customHeight="1">
      <c r="B11" s="56" t="s">
        <v>320</v>
      </c>
      <c r="C11" s="33" t="str">
        <f>VLOOKUP(B11,ИСХОДНИК!A:P,5,FALSE())</f>
        <v>ORV 25</v>
      </c>
      <c r="D11" s="34" t="str">
        <f>VLOOKUP(B11,ИСХОДНИК!A:P,11,FALSE())</f>
        <v>Под сварку встык DIN</v>
      </c>
      <c r="E11" s="35">
        <f>VLOOKUP(B11,ИСХОДНИК!A:P,7,FALSE())</f>
        <v>25</v>
      </c>
      <c r="F11" s="36" t="str">
        <f>VLOOKUP(B11,ИСХОДНИК!A:P,10,FALSE())</f>
        <v xml:space="preserve">Холодильные масла </v>
      </c>
      <c r="G11" s="36">
        <f>VLOOKUP(B11,ИСХОДНИК!A:P,8,FALSE())</f>
        <v>52</v>
      </c>
      <c r="H11" s="36" t="str">
        <f>VLOOKUP(B11,ИСХОДНИК!A:P,9,FALSE())</f>
        <v xml:space="preserve"> -10…85</v>
      </c>
      <c r="I11" s="35" t="str">
        <f>VLOOKUP(B11,ИСХОДНИК!A:P,15,FALSE())</f>
        <v>U6 PL40R</v>
      </c>
      <c r="J11" s="57">
        <f>VLOOKUP(B11,ИСХОДНИК!A:N,13,FALSE())</f>
        <v>400</v>
      </c>
      <c r="K11" s="57">
        <f>VLOOKUP(B11,ИСХОДНИК!A:N,14,FALSE())</f>
        <v>480</v>
      </c>
      <c r="L11" s="37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2:12" ht="22.5" customHeight="1">
      <c r="B12" s="23" t="s">
        <v>321</v>
      </c>
      <c r="C12" s="33" t="str">
        <f>VLOOKUP(B12,ИСХОДНИК!A:P,5,FALSE())</f>
        <v>ORV 32</v>
      </c>
      <c r="D12" s="26" t="str">
        <f>VLOOKUP(B12,ИСХОДНИК!A:P,11,FALSE())</f>
        <v>Под сварку встык DIN</v>
      </c>
      <c r="E12" s="35">
        <f>VLOOKUP(B12,ИСХОДНИК!A:P,7,FALSE())</f>
        <v>32</v>
      </c>
      <c r="F12" s="27" t="str">
        <f>VLOOKUP(B12,ИСХОДНИК!A:P,10,FALSE())</f>
        <v xml:space="preserve">Холодильные масла </v>
      </c>
      <c r="G12" s="27">
        <f>VLOOKUP(B12,ИСХОДНИК!A:P,8,FALSE())</f>
        <v>52</v>
      </c>
      <c r="H12" s="36" t="str">
        <f>VLOOKUP(B12,ИСХОДНИК!A:P,9,FALSE())</f>
        <v xml:space="preserve"> -10…85</v>
      </c>
      <c r="I12" s="35" t="str">
        <f>VLOOKUP(B12,ИСХОДНИК!A:P,15,FALSE())</f>
        <v>U6 PL40R</v>
      </c>
      <c r="J12" s="28">
        <f>VLOOKUP(B12,ИСХОДНИК!A:N,13,FALSE())</f>
        <v>430</v>
      </c>
      <c r="K12" s="28">
        <f>VLOOKUP(B12,ИСХОДНИК!A:N,14,FALSE())</f>
        <v>516</v>
      </c>
      <c r="L12" s="37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2:12" ht="22.5" customHeight="1">
      <c r="B13" s="23" t="s">
        <v>322</v>
      </c>
      <c r="C13" s="33" t="str">
        <f>VLOOKUP(B13,ИСХОДНИК!A:P,5,FALSE())</f>
        <v>ORV 40</v>
      </c>
      <c r="D13" s="26" t="str">
        <f>VLOOKUP(B13,ИСХОДНИК!A:P,11,FALSE())</f>
        <v>Под сварку встык DIN</v>
      </c>
      <c r="E13" s="35">
        <f>VLOOKUP(B13,ИСХОДНИК!A:P,7,FALSE())</f>
        <v>40</v>
      </c>
      <c r="F13" s="27" t="str">
        <f>VLOOKUP(B13,ИСХОДНИК!A:P,10,FALSE())</f>
        <v xml:space="preserve">Холодильные масла </v>
      </c>
      <c r="G13" s="27">
        <f>VLOOKUP(B13,ИСХОДНИК!A:P,8,FALSE())</f>
        <v>52</v>
      </c>
      <c r="H13" s="36" t="str">
        <f>VLOOKUP(B13,ИСХОДНИК!A:P,9,FALSE())</f>
        <v xml:space="preserve"> -10…85</v>
      </c>
      <c r="I13" s="35" t="str">
        <f>VLOOKUP(B13,ИСХОДНИК!A:P,15,FALSE())</f>
        <v>U6 PL40R</v>
      </c>
      <c r="J13" s="28">
        <f>VLOOKUP(B13,ИСХОДНИК!A:N,13,FALSE())</f>
        <v>540</v>
      </c>
      <c r="K13" s="28">
        <f>VLOOKUP(B13,ИСХОДНИК!A:N,14,FALSE())</f>
        <v>648</v>
      </c>
      <c r="L13" s="37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2:12" ht="22.5" customHeight="1">
      <c r="B14" s="23" t="s">
        <v>323</v>
      </c>
      <c r="C14" s="33" t="str">
        <f>VLOOKUP(B14,ИСХОДНИК!A:P,5,FALSE())</f>
        <v>ORV 50</v>
      </c>
      <c r="D14" s="26" t="str">
        <f>VLOOKUP(B14,ИСХОДНИК!A:P,11,FALSE())</f>
        <v>Под сварку встык DIN</v>
      </c>
      <c r="E14" s="35">
        <f>VLOOKUP(B14,ИСХОДНИК!A:P,7,FALSE())</f>
        <v>50</v>
      </c>
      <c r="F14" s="27" t="str">
        <f>VLOOKUP(B14,ИСХОДНИК!A:P,10,FALSE())</f>
        <v xml:space="preserve">Холодильные масла </v>
      </c>
      <c r="G14" s="27">
        <f>VLOOKUP(B14,ИСХОДНИК!A:P,8,FALSE())</f>
        <v>52</v>
      </c>
      <c r="H14" s="36" t="str">
        <f>VLOOKUP(B14,ИСХОДНИК!A:P,9,FALSE())</f>
        <v xml:space="preserve"> -10…85</v>
      </c>
      <c r="I14" s="35" t="str">
        <f>VLOOKUP(B14,ИСХОДНИК!A:P,15,FALSE())</f>
        <v>U6 PL40R</v>
      </c>
      <c r="J14" s="28">
        <f>VLOOKUP(B14,ИСХОДНИК!A:N,13,FALSE())</f>
        <v>610</v>
      </c>
      <c r="K14" s="28">
        <f>VLOOKUP(B14,ИСХОДНИК!A:N,14,FALSE())</f>
        <v>732</v>
      </c>
      <c r="L14" s="37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2:12" ht="22.5" customHeight="1">
      <c r="B15" s="23" t="s">
        <v>324</v>
      </c>
      <c r="C15" s="33" t="str">
        <f>VLOOKUP(B15,ИСХОДНИК!A:P,5,FALSE())</f>
        <v>ORV 65</v>
      </c>
      <c r="D15" s="26" t="str">
        <f>VLOOKUP(B15,ИСХОДНИК!A:P,11,FALSE())</f>
        <v>Под сварку встык DIN</v>
      </c>
      <c r="E15" s="35">
        <f>VLOOKUP(B15,ИСХОДНИК!A:P,7,FALSE())</f>
        <v>65</v>
      </c>
      <c r="F15" s="27" t="str">
        <f>VLOOKUP(B15,ИСХОДНИК!A:P,10,FALSE())</f>
        <v xml:space="preserve">Холодильные масла </v>
      </c>
      <c r="G15" s="27">
        <f>VLOOKUP(B15,ИСХОДНИК!A:P,8,FALSE())</f>
        <v>52</v>
      </c>
      <c r="H15" s="36" t="str">
        <f>VLOOKUP(B15,ИСХОДНИК!A:P,9,FALSE())</f>
        <v xml:space="preserve"> -10…85</v>
      </c>
      <c r="I15" s="35" t="str">
        <f>VLOOKUP(B15,ИСХОДНИК!A:P,15,FALSE())</f>
        <v>U6 PL40R</v>
      </c>
      <c r="J15" s="28">
        <f>VLOOKUP(B15,ИСХОДНИК!A:N,13,FALSE())</f>
        <v>1050</v>
      </c>
      <c r="K15" s="28">
        <f>VLOOKUP(B15,ИСХОДНИК!A:N,14,FALSE())</f>
        <v>1260</v>
      </c>
      <c r="L15" s="38" t="str">
        <f>IF(VLOOKUP(B15,ИСХОДНИК!A:R,18,FALSE())=1,ИСХОДНИК!$T$2,IF(VLOOKUP(B15,ИСХОДНИК!A:R,18,FALSE())=2,ИСХОДНИК!$T$3,IF(VLOOKUP(B15,ИСХОДНИК!A:R,18,FALSE())=3,ИСХОДНИК!$T$4)))</f>
        <v>◑</v>
      </c>
    </row>
    <row r="16" spans="2:12" ht="22.5" customHeight="1">
      <c r="B16" s="23" t="s">
        <v>325</v>
      </c>
      <c r="C16" s="33" t="str">
        <f>VLOOKUP(B16,ИСХОДНИК!A:P,5,FALSE())</f>
        <v>ORV 80</v>
      </c>
      <c r="D16" s="26" t="str">
        <f>VLOOKUP(B16,ИСХОДНИК!A:P,11,FALSE())</f>
        <v>Под сварку встык DIN</v>
      </c>
      <c r="E16" s="35">
        <f>VLOOKUP(B16,ИСХОДНИК!A:P,7,FALSE())</f>
        <v>80</v>
      </c>
      <c r="F16" s="27" t="str">
        <f>VLOOKUP(B16,ИСХОДНИК!A:P,10,FALSE())</f>
        <v xml:space="preserve">Холодильные масла </v>
      </c>
      <c r="G16" s="27">
        <f>VLOOKUP(B16,ИСХОДНИК!A:P,8,FALSE())</f>
        <v>52</v>
      </c>
      <c r="H16" s="36" t="str">
        <f>VLOOKUP(B16,ИСХОДНИК!A:P,9,FALSE())</f>
        <v xml:space="preserve"> -10…85</v>
      </c>
      <c r="I16" s="35" t="str">
        <f>VLOOKUP(B16,ИСХОДНИК!A:P,15,FALSE())</f>
        <v>U6 PL40R</v>
      </c>
      <c r="J16" s="28">
        <f>VLOOKUP(B16,ИСХОДНИК!A:N,13,FALSE())</f>
        <v>1100</v>
      </c>
      <c r="K16" s="28">
        <f>VLOOKUP(B16,ИСХОДНИК!A:N,14,FALSE())</f>
        <v>1320</v>
      </c>
      <c r="L16" s="38" t="str">
        <f>IF(VLOOKUP(B16,ИСХОДНИК!A:R,18,FALSE())=1,ИСХОДНИК!$T$2,IF(VLOOKUP(B16,ИСХОДНИК!A:R,18,FALSE())=2,ИСХОДНИК!$T$3,IF(VLOOKUP(B16,ИСХОДНИК!A:R,18,FALSE())=3,ИСХОДНИК!$T$4)))</f>
        <v>◑</v>
      </c>
    </row>
    <row r="17" spans="2:12" ht="22.5" customHeight="1">
      <c r="B17" s="242" t="s">
        <v>326</v>
      </c>
      <c r="C17" s="242"/>
      <c r="D17" s="242"/>
      <c r="E17" s="242"/>
      <c r="F17" s="242"/>
      <c r="G17" s="242"/>
      <c r="H17" s="242"/>
      <c r="I17" s="242"/>
      <c r="J17" s="242"/>
      <c r="K17" s="242"/>
      <c r="L17" s="242"/>
    </row>
    <row r="18" spans="2:12" ht="36.75" customHeight="1">
      <c r="B18" s="21" t="s">
        <v>10</v>
      </c>
      <c r="C18" s="21" t="s">
        <v>327</v>
      </c>
      <c r="D18" s="21" t="s">
        <v>328</v>
      </c>
      <c r="E18" s="21" t="s">
        <v>14</v>
      </c>
      <c r="F18" s="21" t="s">
        <v>15</v>
      </c>
      <c r="G18" s="21" t="s">
        <v>16</v>
      </c>
      <c r="H18" s="21" t="s">
        <v>319</v>
      </c>
      <c r="I18" s="21" t="s">
        <v>19</v>
      </c>
      <c r="J18" s="21" t="s">
        <v>20</v>
      </c>
      <c r="K18" s="21" t="s">
        <v>21</v>
      </c>
      <c r="L18" s="55" t="s">
        <v>22</v>
      </c>
    </row>
    <row r="19" spans="2:12" ht="22.5" customHeight="1">
      <c r="B19" s="23" t="s">
        <v>329</v>
      </c>
      <c r="C19" s="79">
        <v>49</v>
      </c>
      <c r="D19" s="25" t="s">
        <v>330</v>
      </c>
      <c r="E19" s="27" t="s">
        <v>331</v>
      </c>
      <c r="F19" s="27" t="str">
        <f>VLOOKUP(B19,ИСХОДНИК!A:P,10,FALSE())</f>
        <v xml:space="preserve">Холодильные масла </v>
      </c>
      <c r="G19" s="27" t="str">
        <f>VLOOKUP(B19,ИСХОДНИК!A:P,8,FALSE())</f>
        <v xml:space="preserve"> -</v>
      </c>
      <c r="H19" s="36" t="str">
        <f>VLOOKUP(B19,ИСХОДНИК!A:P,9,FALSE())</f>
        <v xml:space="preserve"> -10…85</v>
      </c>
      <c r="I19" s="35" t="str">
        <f>VLOOKUP(B19,ИСХОДНИК!A:P,15,FALSE())</f>
        <v>U6 PL40R</v>
      </c>
      <c r="J19" s="28">
        <f>VLOOKUP(B19,ИСХОДНИК!A:N,13,FALSE())</f>
        <v>185</v>
      </c>
      <c r="K19" s="28">
        <f>VLOOKUP(B19,ИСХОДНИК!A:N,14,FALSE())</f>
        <v>222</v>
      </c>
      <c r="L19" s="37" t="str">
        <f>IF(VLOOKUP(B19,ИСХОДНИК!A:R,18,FALSE())=1,ИСХОДНИК!$T$2,IF(VLOOKUP(B19,ИСХОДНИК!A:R,18,FALSE())=2,ИСХОДНИК!$T$3,IF(VLOOKUP(B19,ИСХОДНИК!A:R,18,FALSE())=3,ИСХОДНИК!$T$4)))</f>
        <v>●</v>
      </c>
    </row>
    <row r="20" spans="2:12" ht="22.5" customHeight="1">
      <c r="B20" s="23" t="s">
        <v>332</v>
      </c>
      <c r="C20" s="79">
        <v>60</v>
      </c>
      <c r="D20" s="25" t="s">
        <v>330</v>
      </c>
      <c r="E20" s="27" t="s">
        <v>331</v>
      </c>
      <c r="F20" s="27" t="str">
        <f>VLOOKUP(B20,ИСХОДНИК!A:P,10,FALSE())</f>
        <v xml:space="preserve">Холодильные масла </v>
      </c>
      <c r="G20" s="27" t="str">
        <f>VLOOKUP(B20,ИСХОДНИК!A:P,8,FALSE())</f>
        <v xml:space="preserve"> -</v>
      </c>
      <c r="H20" s="36" t="str">
        <f>VLOOKUP(B20,ИСХОДНИК!A:P,9,FALSE())</f>
        <v xml:space="preserve"> -10…85</v>
      </c>
      <c r="I20" s="35" t="str">
        <f>VLOOKUP(B20,ИСХОДНИК!A:P,15,FALSE())</f>
        <v>U6 PL40R</v>
      </c>
      <c r="J20" s="28">
        <f>VLOOKUP(B20,ИСХОДНИК!A:N,13,FALSE())</f>
        <v>185</v>
      </c>
      <c r="K20" s="28">
        <f>VLOOKUP(B20,ИСХОДНИК!A:N,14,FALSE())</f>
        <v>222</v>
      </c>
      <c r="L20" s="37" t="str">
        <f>IF(VLOOKUP(B20,ИСХОДНИК!A:R,18,FALSE())=1,ИСХОДНИК!$T$2,IF(VLOOKUP(B20,ИСХОДНИК!A:R,18,FALSE())=2,ИСХОДНИК!$T$3,IF(VLOOKUP(B20,ИСХОДНИК!A:R,18,FALSE())=3,ИСХОДНИК!$T$4)))</f>
        <v>●</v>
      </c>
    </row>
    <row r="21" spans="2:12" ht="22.5" customHeight="1">
      <c r="B21" s="23" t="s">
        <v>333</v>
      </c>
      <c r="C21" s="79">
        <v>49</v>
      </c>
      <c r="D21" s="25" t="s">
        <v>334</v>
      </c>
      <c r="E21" s="27" t="s">
        <v>331</v>
      </c>
      <c r="F21" s="27" t="str">
        <f>VLOOKUP(B21,ИСХОДНИК!A:P,10,FALSE())</f>
        <v xml:space="preserve">Холодильные масла </v>
      </c>
      <c r="G21" s="27" t="str">
        <f>VLOOKUP(B21,ИСХОДНИК!A:P,8,FALSE())</f>
        <v xml:space="preserve"> -</v>
      </c>
      <c r="H21" s="36" t="str">
        <f>VLOOKUP(B21,ИСХОДНИК!A:P,9,FALSE())</f>
        <v xml:space="preserve"> -10…85</v>
      </c>
      <c r="I21" s="35" t="str">
        <f>VLOOKUP(B21,ИСХОДНИК!A:P,15,FALSE())</f>
        <v>U6 PL40R</v>
      </c>
      <c r="J21" s="28">
        <f>VLOOKUP(B21,ИСХОДНИК!A:N,13,FALSE())</f>
        <v>185</v>
      </c>
      <c r="K21" s="28">
        <f>VLOOKUP(B21,ИСХОДНИК!A:N,14,FALSE())</f>
        <v>222</v>
      </c>
      <c r="L21" s="38" t="str">
        <f>IF(VLOOKUP(B21,ИСХОДНИК!A:R,18,FALSE())=1,ИСХОДНИК!$T$2,IF(VLOOKUP(B21,ИСХОДНИК!A:R,18,FALSE())=2,ИСХОДНИК!$T$3,IF(VLOOKUP(B21,ИСХОДНИК!A:R,18,FALSE())=3,ИСХОДНИК!$T$4)))</f>
        <v>◑</v>
      </c>
    </row>
    <row r="22" spans="2:12" ht="22.5" customHeight="1">
      <c r="B22" s="23" t="s">
        <v>335</v>
      </c>
      <c r="C22" s="79">
        <v>60</v>
      </c>
      <c r="D22" s="25" t="s">
        <v>334</v>
      </c>
      <c r="E22" s="27" t="s">
        <v>331</v>
      </c>
      <c r="F22" s="27" t="str">
        <f>VLOOKUP(B22,ИСХОДНИК!A:P,10,FALSE())</f>
        <v xml:space="preserve">Холодильные масла </v>
      </c>
      <c r="G22" s="27" t="str">
        <f>VLOOKUP(B22,ИСХОДНИК!A:P,8,FALSE())</f>
        <v xml:space="preserve"> -</v>
      </c>
      <c r="H22" s="27" t="str">
        <f>VLOOKUP(B22,ИСХОДНИК!A:P,9,FALSE())</f>
        <v xml:space="preserve"> -10…85</v>
      </c>
      <c r="I22" s="35" t="str">
        <f>VLOOKUP(B22,ИСХОДНИК!A:P,15,FALSE())</f>
        <v>U6 PL40R</v>
      </c>
      <c r="J22" s="28">
        <f>VLOOKUP(B22,ИСХОДНИК!A:N,13,FALSE())</f>
        <v>185</v>
      </c>
      <c r="K22" s="28">
        <f>VLOOKUP(B22,ИСХОДНИК!A:N,14,FALSE())</f>
        <v>222</v>
      </c>
      <c r="L22" s="38" t="str">
        <f>IF(VLOOKUP(B22,ИСХОДНИК!A:R,18,FALSE())=1,ИСХОДНИК!$T$2,IF(VLOOKUP(B22,ИСХОДНИК!A:R,18,FALSE())=2,ИСХОДНИК!$T$3,IF(VLOOKUP(B22,ИСХОДНИК!A:R,18,FALSE())=3,ИСХОДНИК!$T$4)))</f>
        <v>◑</v>
      </c>
    </row>
    <row r="23" spans="2:12">
      <c r="H23" s="51"/>
    </row>
    <row r="24" spans="2:12">
      <c r="H24" s="51"/>
    </row>
    <row r="25" spans="2:12">
      <c r="H25" s="107"/>
    </row>
  </sheetData>
  <mergeCells count="3">
    <mergeCell ref="B3:G3"/>
    <mergeCell ref="B9:L9"/>
    <mergeCell ref="B17:L17"/>
  </mergeCells>
  <hyperlinks>
    <hyperlink ref="B7" r:id="rId1" xr:uid="{ABE0AA75-7181-49F8-B109-1ED205F6846E}"/>
    <hyperlink ref="B8" r:id="rId2" xr:uid="{4110486E-3F72-44F5-8352-1BB4FD0AAE82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6B9A-6975-4D12-B2A3-EF3718DC68E9}">
  <sheetPr codeName="Лист16"/>
  <dimension ref="A1:K14"/>
  <sheetViews>
    <sheetView showGridLines="0" zoomScale="130" zoomScaleNormal="130" workbookViewId="0">
      <selection activeCell="I11" sqref="I11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28.28515625" customWidth="1"/>
    <col min="4" max="4" width="21.7109375" customWidth="1"/>
    <col min="5" max="5" width="43.7109375" customWidth="1"/>
    <col min="6" max="6" width="11.28515625" customWidth="1"/>
    <col min="7" max="7" width="17.42578125" customWidth="1"/>
    <col min="8" max="8" width="12.28515625" customWidth="1"/>
    <col min="9" max="9" width="10.42578125" customWidth="1"/>
    <col min="10" max="10" width="11.28515625" customWidth="1"/>
    <col min="11" max="11" width="4.42578125" customWidth="1"/>
  </cols>
  <sheetData>
    <row r="1" spans="1:11" ht="11.25" customHeight="1"/>
    <row r="2" spans="1:11" ht="18" customHeight="1">
      <c r="B2" s="39" t="s">
        <v>915</v>
      </c>
      <c r="C2" s="116"/>
      <c r="D2" s="4"/>
      <c r="E2" s="4"/>
      <c r="F2" s="4"/>
      <c r="G2" s="4"/>
      <c r="H2" s="4"/>
      <c r="I2" s="4"/>
      <c r="J2" s="4"/>
      <c r="K2" s="6"/>
    </row>
    <row r="3" spans="1:11" ht="88.5" customHeight="1">
      <c r="B3" s="223" t="s">
        <v>933</v>
      </c>
      <c r="C3" s="243"/>
      <c r="D3" s="243"/>
      <c r="E3" s="243"/>
      <c r="F3" s="243"/>
      <c r="G3" s="210"/>
      <c r="H3" s="40"/>
      <c r="I3" s="40"/>
      <c r="J3" s="40"/>
      <c r="K3" s="9"/>
    </row>
    <row r="4" spans="1:11" ht="10.5" customHeight="1">
      <c r="B4" s="10" t="s">
        <v>2</v>
      </c>
      <c r="C4" s="11" t="s">
        <v>3</v>
      </c>
      <c r="D4" s="13"/>
      <c r="E4" s="14"/>
      <c r="F4" s="117"/>
      <c r="G4" s="40"/>
      <c r="H4" s="40"/>
      <c r="I4" s="40"/>
      <c r="J4" s="40"/>
      <c r="K4" s="9"/>
    </row>
    <row r="5" spans="1:11" ht="10.5" customHeight="1">
      <c r="B5" s="200" t="s">
        <v>4</v>
      </c>
      <c r="C5" s="11" t="s">
        <v>5</v>
      </c>
      <c r="D5" s="13"/>
      <c r="E5" s="14"/>
      <c r="F5" s="117"/>
      <c r="G5" s="40"/>
      <c r="H5" s="40"/>
      <c r="I5" s="40"/>
      <c r="J5" s="40"/>
      <c r="K5" s="9"/>
    </row>
    <row r="6" spans="1:11" ht="10.5" customHeight="1">
      <c r="B6" s="16" t="s">
        <v>6</v>
      </c>
      <c r="C6" s="11" t="s">
        <v>7</v>
      </c>
      <c r="D6" s="13"/>
      <c r="E6" s="14"/>
      <c r="F6" s="117"/>
      <c r="G6" s="40"/>
      <c r="H6" s="40"/>
      <c r="I6" s="40"/>
      <c r="J6" s="40"/>
      <c r="K6" s="9"/>
    </row>
    <row r="7" spans="1:11" s="118" customFormat="1" ht="15" customHeight="1">
      <c r="B7" s="204" t="s">
        <v>8</v>
      </c>
      <c r="C7" s="17"/>
      <c r="D7" s="17"/>
      <c r="E7" s="15"/>
      <c r="F7" s="40"/>
      <c r="G7" s="40"/>
      <c r="H7" s="40"/>
      <c r="I7" s="40"/>
      <c r="J7" s="40"/>
      <c r="K7" s="9"/>
    </row>
    <row r="8" spans="1:11" s="118" customFormat="1" ht="15" customHeight="1">
      <c r="A8" s="53"/>
      <c r="B8" s="202" t="s">
        <v>343</v>
      </c>
      <c r="C8" s="130"/>
      <c r="D8" s="130"/>
      <c r="E8" s="203"/>
      <c r="F8" s="40"/>
      <c r="G8" s="40"/>
      <c r="H8" s="40"/>
      <c r="I8" s="40"/>
      <c r="J8" s="40"/>
      <c r="K8" s="9"/>
    </row>
    <row r="9" spans="1:11" ht="11.25" customHeight="1">
      <c r="B9" s="73"/>
      <c r="C9" s="19"/>
      <c r="D9" s="19"/>
      <c r="E9" s="19"/>
      <c r="F9" s="19"/>
      <c r="G9" s="19"/>
      <c r="H9" s="19"/>
      <c r="I9" s="19"/>
      <c r="J9" s="19"/>
      <c r="K9" s="20"/>
    </row>
    <row r="10" spans="1:11" ht="37.5" customHeight="1">
      <c r="B10" s="205" t="s">
        <v>10</v>
      </c>
      <c r="C10" s="205" t="s">
        <v>11</v>
      </c>
      <c r="D10" s="205" t="s">
        <v>13</v>
      </c>
      <c r="E10" s="205" t="s">
        <v>15</v>
      </c>
      <c r="F10" s="205" t="s">
        <v>16</v>
      </c>
      <c r="G10" s="205" t="s">
        <v>17</v>
      </c>
      <c r="H10" s="45" t="s">
        <v>19</v>
      </c>
      <c r="I10" s="205" t="s">
        <v>20</v>
      </c>
      <c r="J10" s="205" t="s">
        <v>21</v>
      </c>
      <c r="K10" s="55" t="s">
        <v>22</v>
      </c>
    </row>
    <row r="11" spans="1:11" ht="51" customHeight="1">
      <c r="B11" s="23" t="s">
        <v>916</v>
      </c>
      <c r="C11" s="206" t="str">
        <f>VLOOKUP(B11,ИСХОДНИК!A:P,5,FALSE())</f>
        <v>Реле уровня жидкости ELS 1.1</v>
      </c>
      <c r="D11" s="26" t="str">
        <f>VLOOKUP(B11,ИСХОДНИК!A:P,11,FALSE())</f>
        <v>Наруж. резьба G 3/4"</v>
      </c>
      <c r="E11" s="209" t="str">
        <f>VLOOKUP(B11,ИСХОДНИК!A:P,10,FALSE())</f>
        <v>R717 (аммиак), R744 (диоксид углерода), R507A, R410A, R134a, R22, R404A, R407C, холодильные масла, вода, пропиленгликоль и этиленгликоль</v>
      </c>
      <c r="F11" s="27">
        <f>VLOOKUP(B11,ИСХОДНИК!A:P,8,FALSE())</f>
        <v>63</v>
      </c>
      <c r="G11" s="36" t="str">
        <f>VLOOKUP(B11,ИСХОДНИК!A:P,9,FALSE())</f>
        <v xml:space="preserve"> -60…120</v>
      </c>
      <c r="H11" s="25" t="str">
        <f>VLOOKUP(B11,ИСХОДНИК!A:P,15,FALSE())</f>
        <v>U6 PL40R</v>
      </c>
      <c r="I11" s="28">
        <f>VLOOKUP(B11,ИСХОДНИК!A:P,13,FALSE())</f>
        <v>1390</v>
      </c>
      <c r="J11" s="28">
        <f>VLOOKUP(B11,ИСХОДНИК!A:P,14,FALSE())</f>
        <v>1668</v>
      </c>
      <c r="K11" s="207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1:11" ht="22.5" customHeight="1">
      <c r="B12" s="23" t="s">
        <v>917</v>
      </c>
      <c r="C12" s="206" t="str">
        <f>VLOOKUP(B12,ИСХОДНИК!A:P,5,FALSE())</f>
        <v>Штуцер под сварку</v>
      </c>
      <c r="D12" s="26" t="str">
        <f>VLOOKUP(B12,ИСХОДНИК!A:P,11,FALSE())</f>
        <v>Внутр. резьба G 3/4"</v>
      </c>
      <c r="E12" s="27" t="str">
        <f>VLOOKUP(B12,ИСХОДНИК!A:P,10,FALSE())</f>
        <v xml:space="preserve"> -</v>
      </c>
      <c r="F12" s="27" t="str">
        <f>VLOOKUP(B12,ИСХОДНИК!A:P,8,FALSE())</f>
        <v xml:space="preserve"> -</v>
      </c>
      <c r="G12" s="36" t="str">
        <f>VLOOKUP(B12,ИСХОДНИК!A:P,9,FALSE())</f>
        <v xml:space="preserve"> -</v>
      </c>
      <c r="H12" s="25" t="str">
        <f>VLOOKUP(B12,ИСХОДНИК!A:P,15,FALSE())</f>
        <v>U6 PL40R</v>
      </c>
      <c r="I12" s="28">
        <f>VLOOKUP(B12,ИСХОДНИК!A:P,13,FALSE())</f>
        <v>0</v>
      </c>
      <c r="J12" s="28">
        <f>VLOOKUP(B12,ИСХОДНИК!A:P,14,FALSE())</f>
        <v>0</v>
      </c>
      <c r="K12" s="207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4" spans="1:11" ht="24.75" customHeight="1">
      <c r="B14" s="211" t="s">
        <v>926</v>
      </c>
      <c r="C14" s="211"/>
      <c r="D14" s="211"/>
      <c r="F14" s="244" t="s">
        <v>925</v>
      </c>
      <c r="G14" s="244"/>
      <c r="H14" s="244"/>
      <c r="I14" s="244"/>
      <c r="J14" s="244"/>
      <c r="K14" s="244"/>
    </row>
  </sheetData>
  <mergeCells count="2">
    <mergeCell ref="B3:F3"/>
    <mergeCell ref="F14:K14"/>
  </mergeCells>
  <hyperlinks>
    <hyperlink ref="B7" r:id="rId1" xr:uid="{EAB3790B-5459-4075-A153-54F75A6045BA}"/>
    <hyperlink ref="B8" r:id="rId2" xr:uid="{7F8A8F45-A76E-49A4-BF63-1D83BB254ED0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6912-5A2B-4044-BBE7-6366A95B8CBC}">
  <sheetPr codeName="Лист13"/>
  <dimension ref="B1:M82"/>
  <sheetViews>
    <sheetView showGridLines="0" zoomScale="160" zoomScaleNormal="160" workbookViewId="0">
      <selection activeCell="J47" sqref="J47:J48"/>
    </sheetView>
  </sheetViews>
  <sheetFormatPr defaultRowHeight="12.75"/>
  <cols>
    <col min="1" max="1" width="2.28515625" customWidth="1"/>
    <col min="2" max="2" width="18.42578125" style="182" customWidth="1"/>
    <col min="3" max="3" width="21.28515625" customWidth="1"/>
    <col min="4" max="4" width="10.28515625" bestFit="1" customWidth="1"/>
    <col min="5" max="5" width="9.7109375" bestFit="1" customWidth="1"/>
    <col min="6" max="6" width="9" style="61" bestFit="1" customWidth="1"/>
    <col min="7" max="7" width="13.28515625" customWidth="1"/>
    <col min="8" max="8" width="24.42578125" bestFit="1" customWidth="1"/>
    <col min="9" max="9" width="10.140625" customWidth="1"/>
    <col min="13" max="13" width="26" hidden="1" customWidth="1"/>
  </cols>
  <sheetData>
    <row r="1" spans="2:12">
      <c r="B1" s="248" t="s">
        <v>879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</row>
    <row r="2" spans="2:12"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2:12" ht="236.25" customHeight="1">
      <c r="B3" s="250"/>
      <c r="C3" s="251"/>
      <c r="D3" s="251"/>
      <c r="E3" s="251"/>
      <c r="F3" s="251"/>
      <c r="G3" s="251"/>
      <c r="H3" s="251"/>
      <c r="I3" s="251"/>
      <c r="J3" s="251"/>
      <c r="K3" s="251"/>
      <c r="L3" s="252"/>
    </row>
    <row r="4" spans="2:12" ht="38.25">
      <c r="B4" s="45" t="s">
        <v>831</v>
      </c>
      <c r="C4" s="45" t="s">
        <v>363</v>
      </c>
      <c r="D4" s="45" t="s">
        <v>832</v>
      </c>
      <c r="E4" s="45" t="s">
        <v>352</v>
      </c>
      <c r="F4" s="45" t="s">
        <v>878</v>
      </c>
      <c r="G4" s="45" t="s">
        <v>909</v>
      </c>
      <c r="H4" s="45" t="s">
        <v>834</v>
      </c>
      <c r="I4" s="45" t="s">
        <v>19</v>
      </c>
      <c r="J4" s="45" t="s">
        <v>20</v>
      </c>
      <c r="K4" s="45" t="s">
        <v>21</v>
      </c>
      <c r="L4" s="55" t="s">
        <v>22</v>
      </c>
    </row>
    <row r="5" spans="2:12">
      <c r="B5" s="264" t="s">
        <v>842</v>
      </c>
      <c r="C5" s="149" t="s">
        <v>835</v>
      </c>
      <c r="D5" s="149" t="s">
        <v>836</v>
      </c>
      <c r="E5" s="191">
        <v>2</v>
      </c>
      <c r="F5" s="99">
        <v>1</v>
      </c>
      <c r="G5" s="261" t="str">
        <f>VLOOKUP(B5,ИСХОДНИК!A:P,7,FALSE())</f>
        <v xml:space="preserve">  10-15</v>
      </c>
      <c r="H5" s="149" t="s">
        <v>840</v>
      </c>
      <c r="I5" s="261" t="str">
        <f>VLOOKUP(B5,ИСХОДНИК!A:P,15,FALSE())</f>
        <v>U6 PL40R</v>
      </c>
      <c r="J5" s="245">
        <f>VLOOKUP(B5,ИСХОДНИК!A:N,13,FALSE())</f>
        <v>30</v>
      </c>
      <c r="K5" s="245">
        <f>VLOOKUP(B5,ИСХОДНИК!A:N,14,FALSE())</f>
        <v>36</v>
      </c>
      <c r="L5" s="262" t="str">
        <f>IF(VLOOKUP(B5,ИСХОДНИК!A:R,18,FALSE())=1,ИСХОДНИК!$T$2,IF(VLOOKUP(B5,ИСХОДНИК!A:R,18,FALSE())=2,ИСХОДНИК!$T$3,IF(VLOOKUP(B5,ИСХОДНИК!A:R,18,FALSE())=3,ИСХОДНИК!$T$4)))</f>
        <v>●</v>
      </c>
    </row>
    <row r="6" spans="2:12">
      <c r="B6" s="265"/>
      <c r="C6" s="149" t="s">
        <v>835</v>
      </c>
      <c r="D6" s="149" t="s">
        <v>836</v>
      </c>
      <c r="E6" s="191">
        <v>1</v>
      </c>
      <c r="F6" s="99">
        <v>2</v>
      </c>
      <c r="G6" s="261"/>
      <c r="H6" s="149" t="s">
        <v>411</v>
      </c>
      <c r="I6" s="261"/>
      <c r="J6" s="246"/>
      <c r="K6" s="246"/>
      <c r="L6" s="262"/>
    </row>
    <row r="7" spans="2:12">
      <c r="B7" s="265"/>
      <c r="C7" s="149" t="s">
        <v>835</v>
      </c>
      <c r="D7" s="149" t="s">
        <v>836</v>
      </c>
      <c r="E7" s="191">
        <v>1</v>
      </c>
      <c r="F7" s="99">
        <v>3</v>
      </c>
      <c r="G7" s="261"/>
      <c r="H7" s="149" t="s">
        <v>411</v>
      </c>
      <c r="I7" s="261"/>
      <c r="J7" s="246"/>
      <c r="K7" s="246"/>
      <c r="L7" s="262"/>
    </row>
    <row r="8" spans="2:12">
      <c r="B8" s="265"/>
      <c r="C8" s="149" t="s">
        <v>835</v>
      </c>
      <c r="D8" s="149" t="s">
        <v>836</v>
      </c>
      <c r="E8" s="191">
        <v>3</v>
      </c>
      <c r="F8" s="99">
        <v>4</v>
      </c>
      <c r="G8" s="261"/>
      <c r="H8" s="149" t="s">
        <v>841</v>
      </c>
      <c r="I8" s="261"/>
      <c r="J8" s="246"/>
      <c r="K8" s="246"/>
      <c r="L8" s="262"/>
    </row>
    <row r="9" spans="2:12">
      <c r="B9" s="265"/>
      <c r="C9" s="149" t="s">
        <v>837</v>
      </c>
      <c r="D9" s="149" t="s">
        <v>838</v>
      </c>
      <c r="E9" s="191">
        <v>3</v>
      </c>
      <c r="F9" s="99">
        <v>5</v>
      </c>
      <c r="G9" s="261"/>
      <c r="H9" s="149" t="s">
        <v>841</v>
      </c>
      <c r="I9" s="261"/>
      <c r="J9" s="246"/>
      <c r="K9" s="246"/>
      <c r="L9" s="262"/>
    </row>
    <row r="10" spans="2:12">
      <c r="B10" s="266"/>
      <c r="C10" s="149" t="s">
        <v>835</v>
      </c>
      <c r="D10" s="149" t="s">
        <v>839</v>
      </c>
      <c r="E10" s="191">
        <v>1</v>
      </c>
      <c r="F10" s="99">
        <v>6</v>
      </c>
      <c r="G10" s="261"/>
      <c r="H10" s="149" t="s">
        <v>411</v>
      </c>
      <c r="I10" s="261"/>
      <c r="J10" s="247"/>
      <c r="K10" s="247"/>
      <c r="L10" s="262"/>
    </row>
    <row r="11" spans="2:12" ht="12.75" customHeight="1">
      <c r="B11" s="264" t="s">
        <v>843</v>
      </c>
      <c r="C11" s="149" t="s">
        <v>835</v>
      </c>
      <c r="D11" s="149" t="s">
        <v>836</v>
      </c>
      <c r="E11" s="191">
        <v>2</v>
      </c>
      <c r="F11" s="99">
        <v>1</v>
      </c>
      <c r="G11" s="261" t="str">
        <f>VLOOKUP(B11,ИСХОДНИК!A:P,7,FALSE())</f>
        <v>20-25</v>
      </c>
      <c r="H11" s="149" t="s">
        <v>840</v>
      </c>
      <c r="I11" s="261" t="str">
        <f>VLOOKUP(B11,ИСХОДНИК!A:P,15,FALSE())</f>
        <v>U6 PL40R</v>
      </c>
      <c r="J11" s="245">
        <f>VLOOKUP(B11,ИСХОДНИК!A:N,13,FALSE())</f>
        <v>35</v>
      </c>
      <c r="K11" s="245">
        <f>VLOOKUP(B11,ИСХОДНИК!A:N,14,FALSE())</f>
        <v>42</v>
      </c>
      <c r="L11" s="262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2:12" ht="12.75" customHeight="1">
      <c r="B12" s="265"/>
      <c r="C12" s="149" t="s">
        <v>835</v>
      </c>
      <c r="D12" s="149" t="s">
        <v>836</v>
      </c>
      <c r="E12" s="191">
        <v>1</v>
      </c>
      <c r="F12" s="99">
        <v>2</v>
      </c>
      <c r="G12" s="261"/>
      <c r="H12" s="149" t="s">
        <v>928</v>
      </c>
      <c r="I12" s="261"/>
      <c r="J12" s="246"/>
      <c r="K12" s="246"/>
      <c r="L12" s="262"/>
    </row>
    <row r="13" spans="2:12" ht="12.75" customHeight="1">
      <c r="B13" s="265"/>
      <c r="C13" s="149" t="s">
        <v>835</v>
      </c>
      <c r="D13" s="149" t="s">
        <v>836</v>
      </c>
      <c r="E13" s="191">
        <v>1</v>
      </c>
      <c r="F13" s="99">
        <v>3</v>
      </c>
      <c r="G13" s="261"/>
      <c r="H13" s="149" t="s">
        <v>411</v>
      </c>
      <c r="I13" s="261"/>
      <c r="J13" s="246"/>
      <c r="K13" s="246"/>
      <c r="L13" s="262"/>
    </row>
    <row r="14" spans="2:12" ht="12.75" customHeight="1">
      <c r="B14" s="265"/>
      <c r="C14" s="149" t="s">
        <v>835</v>
      </c>
      <c r="D14" s="149" t="s">
        <v>836</v>
      </c>
      <c r="E14" s="191">
        <v>3</v>
      </c>
      <c r="F14" s="99">
        <v>4</v>
      </c>
      <c r="G14" s="261"/>
      <c r="H14" s="149" t="s">
        <v>841</v>
      </c>
      <c r="I14" s="261"/>
      <c r="J14" s="246"/>
      <c r="K14" s="246"/>
      <c r="L14" s="262"/>
    </row>
    <row r="15" spans="2:12" ht="12.75" customHeight="1">
      <c r="B15" s="265"/>
      <c r="C15" s="149" t="s">
        <v>837</v>
      </c>
      <c r="D15" s="149" t="s">
        <v>838</v>
      </c>
      <c r="E15" s="191">
        <v>3</v>
      </c>
      <c r="F15" s="99">
        <v>5</v>
      </c>
      <c r="G15" s="261"/>
      <c r="H15" s="149" t="s">
        <v>841</v>
      </c>
      <c r="I15" s="261"/>
      <c r="J15" s="246"/>
      <c r="K15" s="246"/>
      <c r="L15" s="262"/>
    </row>
    <row r="16" spans="2:12" ht="12.75" customHeight="1">
      <c r="B16" s="266"/>
      <c r="C16" s="149" t="s">
        <v>835</v>
      </c>
      <c r="D16" s="149" t="s">
        <v>839</v>
      </c>
      <c r="E16" s="191">
        <v>1</v>
      </c>
      <c r="F16" s="99">
        <v>6</v>
      </c>
      <c r="G16" s="261"/>
      <c r="H16" s="149" t="s">
        <v>928</v>
      </c>
      <c r="I16" s="261"/>
      <c r="J16" s="247"/>
      <c r="K16" s="247"/>
      <c r="L16" s="262"/>
    </row>
    <row r="17" spans="2:12" ht="12.75" customHeight="1">
      <c r="B17" s="264" t="s">
        <v>844</v>
      </c>
      <c r="C17" s="149" t="s">
        <v>835</v>
      </c>
      <c r="D17" s="149" t="s">
        <v>836</v>
      </c>
      <c r="E17" s="191">
        <v>2</v>
      </c>
      <c r="F17" s="99">
        <v>1</v>
      </c>
      <c r="G17" s="261" t="str">
        <f>VLOOKUP(B17,ИСХОДНИК!A:P,7,FALSE())</f>
        <v>32-40</v>
      </c>
      <c r="H17" s="149" t="s">
        <v>932</v>
      </c>
      <c r="I17" s="261" t="str">
        <f>VLOOKUP(B17,ИСХОДНИК!A:P,15,FALSE())</f>
        <v>U6 PL40R</v>
      </c>
      <c r="J17" s="245">
        <f>VLOOKUP(B17,ИСХОДНИК!A:N,13,FALSE())</f>
        <v>62</v>
      </c>
      <c r="K17" s="245">
        <f>VLOOKUP(B17,ИСХОДНИК!A:N,14,FALSE())</f>
        <v>74.399999999999991</v>
      </c>
      <c r="L17" s="262" t="str">
        <f>IF(VLOOKUP(B17,ИСХОДНИК!A:R,18,FALSE())=1,ИСХОДНИК!$T$2,IF(VLOOKUP(B17,ИСХОДНИК!A:R,18,FALSE())=2,ИСХОДНИК!$T$3,IF(VLOOKUP(B17,ИСХОДНИК!A:R,18,FALSE())=3,ИСХОДНИК!$T$4)))</f>
        <v>●</v>
      </c>
    </row>
    <row r="18" spans="2:12" ht="12.75" customHeight="1">
      <c r="B18" s="265"/>
      <c r="C18" s="149" t="s">
        <v>835</v>
      </c>
      <c r="D18" s="149" t="s">
        <v>836</v>
      </c>
      <c r="E18" s="191">
        <v>1</v>
      </c>
      <c r="F18" s="99">
        <v>2</v>
      </c>
      <c r="G18" s="261"/>
      <c r="H18" s="149" t="s">
        <v>929</v>
      </c>
      <c r="I18" s="261"/>
      <c r="J18" s="246"/>
      <c r="K18" s="246"/>
      <c r="L18" s="262"/>
    </row>
    <row r="19" spans="2:12" ht="12.75" customHeight="1">
      <c r="B19" s="265"/>
      <c r="C19" s="149" t="s">
        <v>835</v>
      </c>
      <c r="D19" s="149" t="s">
        <v>836</v>
      </c>
      <c r="E19" s="191">
        <v>1</v>
      </c>
      <c r="F19" s="99">
        <v>3</v>
      </c>
      <c r="G19" s="261"/>
      <c r="H19" s="149" t="s">
        <v>929</v>
      </c>
      <c r="I19" s="261"/>
      <c r="J19" s="246"/>
      <c r="K19" s="246"/>
      <c r="L19" s="262"/>
    </row>
    <row r="20" spans="2:12" ht="12.75" customHeight="1">
      <c r="B20" s="265"/>
      <c r="C20" s="149" t="s">
        <v>835</v>
      </c>
      <c r="D20" s="149" t="s">
        <v>836</v>
      </c>
      <c r="E20" s="191">
        <v>3</v>
      </c>
      <c r="F20" s="99">
        <v>4</v>
      </c>
      <c r="G20" s="261"/>
      <c r="H20" s="149" t="s">
        <v>930</v>
      </c>
      <c r="I20" s="261"/>
      <c r="J20" s="246"/>
      <c r="K20" s="246"/>
      <c r="L20" s="262"/>
    </row>
    <row r="21" spans="2:12" ht="12.75" customHeight="1">
      <c r="B21" s="265"/>
      <c r="C21" s="149" t="s">
        <v>837</v>
      </c>
      <c r="D21" s="149" t="s">
        <v>838</v>
      </c>
      <c r="E21" s="191">
        <v>3</v>
      </c>
      <c r="F21" s="99">
        <v>5</v>
      </c>
      <c r="G21" s="261"/>
      <c r="H21" s="149" t="s">
        <v>931</v>
      </c>
      <c r="I21" s="261"/>
      <c r="J21" s="246"/>
      <c r="K21" s="246"/>
      <c r="L21" s="262"/>
    </row>
    <row r="22" spans="2:12" ht="12.75" customHeight="1">
      <c r="B22" s="266"/>
      <c r="C22" s="149" t="s">
        <v>835</v>
      </c>
      <c r="D22" s="149" t="s">
        <v>839</v>
      </c>
      <c r="E22" s="191">
        <v>1</v>
      </c>
      <c r="F22" s="99">
        <v>6</v>
      </c>
      <c r="G22" s="261"/>
      <c r="H22" s="149" t="s">
        <v>929</v>
      </c>
      <c r="I22" s="261"/>
      <c r="J22" s="247"/>
      <c r="K22" s="247"/>
      <c r="L22" s="262"/>
    </row>
    <row r="23" spans="2:12" ht="12.75" customHeight="1">
      <c r="B23" s="264" t="s">
        <v>845</v>
      </c>
      <c r="C23" s="149" t="s">
        <v>835</v>
      </c>
      <c r="D23" s="149" t="s">
        <v>836</v>
      </c>
      <c r="E23" s="191">
        <v>2</v>
      </c>
      <c r="F23" s="99">
        <v>1</v>
      </c>
      <c r="G23" s="261">
        <f>VLOOKUP(B23,ИСХОДНИК!A:P,7,FALSE())</f>
        <v>50</v>
      </c>
      <c r="H23" s="149" t="s">
        <v>932</v>
      </c>
      <c r="I23" s="261" t="str">
        <f>VLOOKUP(B23,ИСХОДНИК!A:P,15,FALSE())</f>
        <v>U6 PL40R</v>
      </c>
      <c r="J23" s="245">
        <f>VLOOKUP(B23,ИСХОДНИК!A:N,13,FALSE())</f>
        <v>75</v>
      </c>
      <c r="K23" s="245">
        <f>VLOOKUP(B23,ИСХОДНИК!A:N,14,FALSE())</f>
        <v>90</v>
      </c>
      <c r="L23" s="262" t="str">
        <f>IF(VLOOKUP(B23,ИСХОДНИК!A:R,18,FALSE())=1,ИСХОДНИК!$T$2,IF(VLOOKUP(B23,ИСХОДНИК!A:R,18,FALSE())=2,ИСХОДНИК!$T$3,IF(VLOOKUP(B23,ИСХОДНИК!A:R,18,FALSE())=3,ИСХОДНИК!$T$4)))</f>
        <v>●</v>
      </c>
    </row>
    <row r="24" spans="2:12" ht="12.75" customHeight="1">
      <c r="B24" s="265"/>
      <c r="C24" s="149" t="s">
        <v>835</v>
      </c>
      <c r="D24" s="149" t="s">
        <v>836</v>
      </c>
      <c r="E24" s="191">
        <v>1</v>
      </c>
      <c r="F24" s="99">
        <v>2</v>
      </c>
      <c r="G24" s="261"/>
      <c r="H24" s="149" t="s">
        <v>929</v>
      </c>
      <c r="I24" s="261"/>
      <c r="J24" s="246"/>
      <c r="K24" s="246"/>
      <c r="L24" s="262"/>
    </row>
    <row r="25" spans="2:12" ht="12.75" customHeight="1">
      <c r="B25" s="265"/>
      <c r="C25" s="149" t="s">
        <v>835</v>
      </c>
      <c r="D25" s="149" t="s">
        <v>836</v>
      </c>
      <c r="E25" s="191">
        <v>1</v>
      </c>
      <c r="F25" s="99">
        <v>3</v>
      </c>
      <c r="G25" s="261"/>
      <c r="H25" s="149" t="s">
        <v>929</v>
      </c>
      <c r="I25" s="261"/>
      <c r="J25" s="246"/>
      <c r="K25" s="246"/>
      <c r="L25" s="262"/>
    </row>
    <row r="26" spans="2:12" ht="12.75" customHeight="1">
      <c r="B26" s="265"/>
      <c r="C26" s="149" t="s">
        <v>835</v>
      </c>
      <c r="D26" s="149" t="s">
        <v>836</v>
      </c>
      <c r="E26" s="191">
        <v>3</v>
      </c>
      <c r="F26" s="99">
        <v>4</v>
      </c>
      <c r="G26" s="261"/>
      <c r="H26" s="149" t="s">
        <v>931</v>
      </c>
      <c r="I26" s="261"/>
      <c r="J26" s="246"/>
      <c r="K26" s="246"/>
      <c r="L26" s="262"/>
    </row>
    <row r="27" spans="2:12" ht="12.75" customHeight="1">
      <c r="B27" s="265"/>
      <c r="C27" s="149" t="s">
        <v>837</v>
      </c>
      <c r="D27" s="149" t="s">
        <v>838</v>
      </c>
      <c r="E27" s="191">
        <v>3</v>
      </c>
      <c r="F27" s="99">
        <v>5</v>
      </c>
      <c r="G27" s="261"/>
      <c r="H27" s="149" t="s">
        <v>931</v>
      </c>
      <c r="I27" s="261"/>
      <c r="J27" s="246"/>
      <c r="K27" s="246"/>
      <c r="L27" s="262"/>
    </row>
    <row r="28" spans="2:12" ht="12.75" customHeight="1">
      <c r="B28" s="266"/>
      <c r="C28" s="149" t="s">
        <v>835</v>
      </c>
      <c r="D28" s="149" t="s">
        <v>839</v>
      </c>
      <c r="E28" s="191">
        <v>1</v>
      </c>
      <c r="F28" s="99">
        <v>6</v>
      </c>
      <c r="G28" s="261"/>
      <c r="H28" s="149" t="s">
        <v>929</v>
      </c>
      <c r="I28" s="261"/>
      <c r="J28" s="247"/>
      <c r="K28" s="247"/>
      <c r="L28" s="262"/>
    </row>
    <row r="29" spans="2:12" ht="12.75" customHeight="1">
      <c r="B29" s="264" t="s">
        <v>846</v>
      </c>
      <c r="C29" s="149" t="s">
        <v>835</v>
      </c>
      <c r="D29" s="149" t="s">
        <v>836</v>
      </c>
      <c r="E29" s="191">
        <v>2</v>
      </c>
      <c r="F29" s="99">
        <v>1</v>
      </c>
      <c r="G29" s="261">
        <f>VLOOKUP(B29,ИСХОДНИК!A:P,7,FALSE())</f>
        <v>65</v>
      </c>
      <c r="H29" s="149" t="s">
        <v>927</v>
      </c>
      <c r="I29" s="261" t="str">
        <f>VLOOKUP(B29,ИСХОДНИК!A:P,15,FALSE())</f>
        <v>U6 PL40R</v>
      </c>
      <c r="J29" s="245">
        <f>VLOOKUP(B29,ИСХОДНИК!A:N,13,FALSE())</f>
        <v>97</v>
      </c>
      <c r="K29" s="245">
        <f>VLOOKUP(B29,ИСХОДНИК!A:N,14,FALSE())</f>
        <v>116.39999999999999</v>
      </c>
      <c r="L29" s="262" t="str">
        <f>IF(VLOOKUP(B29,ИСХОДНИК!A:R,18,FALSE())=1,ИСХОДНИК!$T$2,IF(VLOOKUP(B29,ИСХОДНИК!A:R,18,FALSE())=2,ИСХОДНИК!$T$3,IF(VLOOKUP(B29,ИСХОДНИК!A:R,18,FALSE())=3,ИСХОДНИК!$T$4)))</f>
        <v>●</v>
      </c>
    </row>
    <row r="30" spans="2:12" ht="12.75" customHeight="1">
      <c r="B30" s="265"/>
      <c r="C30" s="149" t="s">
        <v>835</v>
      </c>
      <c r="D30" s="149" t="s">
        <v>836</v>
      </c>
      <c r="E30" s="191">
        <v>1</v>
      </c>
      <c r="F30" s="99">
        <v>2</v>
      </c>
      <c r="G30" s="261"/>
      <c r="H30" s="149" t="s">
        <v>927</v>
      </c>
      <c r="I30" s="261"/>
      <c r="J30" s="246"/>
      <c r="K30" s="246"/>
      <c r="L30" s="262"/>
    </row>
    <row r="31" spans="2:12" ht="12.75" customHeight="1">
      <c r="B31" s="265"/>
      <c r="C31" s="149" t="s">
        <v>835</v>
      </c>
      <c r="D31" s="149" t="s">
        <v>836</v>
      </c>
      <c r="E31" s="191">
        <v>1</v>
      </c>
      <c r="F31" s="99">
        <v>3</v>
      </c>
      <c r="G31" s="261"/>
      <c r="H31" s="149" t="s">
        <v>927</v>
      </c>
      <c r="I31" s="261"/>
      <c r="J31" s="246"/>
      <c r="K31" s="246"/>
      <c r="L31" s="262"/>
    </row>
    <row r="32" spans="2:12" ht="12.75" customHeight="1">
      <c r="B32" s="265"/>
      <c r="C32" s="149" t="s">
        <v>835</v>
      </c>
      <c r="D32" s="149" t="s">
        <v>836</v>
      </c>
      <c r="E32" s="191">
        <v>3</v>
      </c>
      <c r="F32" s="99">
        <v>4</v>
      </c>
      <c r="G32" s="261"/>
      <c r="H32" s="149" t="s">
        <v>931</v>
      </c>
      <c r="I32" s="261"/>
      <c r="J32" s="246"/>
      <c r="K32" s="246"/>
      <c r="L32" s="262"/>
    </row>
    <row r="33" spans="2:12" ht="12.75" customHeight="1">
      <c r="B33" s="265"/>
      <c r="C33" s="149" t="s">
        <v>837</v>
      </c>
      <c r="D33" s="149" t="s">
        <v>838</v>
      </c>
      <c r="E33" s="191">
        <v>3</v>
      </c>
      <c r="F33" s="99">
        <v>5</v>
      </c>
      <c r="G33" s="261"/>
      <c r="H33" s="149" t="s">
        <v>931</v>
      </c>
      <c r="I33" s="261"/>
      <c r="J33" s="246"/>
      <c r="K33" s="246"/>
      <c r="L33" s="262"/>
    </row>
    <row r="34" spans="2:12" ht="12.75" customHeight="1">
      <c r="B34" s="266"/>
      <c r="C34" s="149" t="s">
        <v>835</v>
      </c>
      <c r="D34" s="149" t="s">
        <v>839</v>
      </c>
      <c r="E34" s="191">
        <v>1</v>
      </c>
      <c r="F34" s="99">
        <v>6</v>
      </c>
      <c r="G34" s="261"/>
      <c r="H34" s="149" t="s">
        <v>927</v>
      </c>
      <c r="I34" s="261"/>
      <c r="J34" s="247"/>
      <c r="K34" s="247"/>
      <c r="L34" s="262"/>
    </row>
    <row r="35" spans="2:12" ht="12.75" customHeight="1">
      <c r="B35" s="264" t="s">
        <v>847</v>
      </c>
      <c r="C35" s="149" t="s">
        <v>835</v>
      </c>
      <c r="D35" s="149" t="s">
        <v>836</v>
      </c>
      <c r="E35" s="191">
        <v>2</v>
      </c>
      <c r="F35" s="99">
        <v>1</v>
      </c>
      <c r="G35" s="261">
        <f>VLOOKUP(B35,ИСХОДНИК!A:P,7,FALSE())</f>
        <v>80</v>
      </c>
      <c r="H35" s="149" t="s">
        <v>927</v>
      </c>
      <c r="I35" s="261" t="str">
        <f>VLOOKUP(B35,ИСХОДНИК!A:P,15,FALSE())</f>
        <v>U6 PL40R</v>
      </c>
      <c r="J35" s="245">
        <f>VLOOKUP(B35,ИСХОДНИК!A:N,13,FALSE())</f>
        <v>139</v>
      </c>
      <c r="K35" s="245">
        <f>VLOOKUP(B35,ИСХОДНИК!A:N,14,FALSE())</f>
        <v>166.79999999999998</v>
      </c>
      <c r="L35" s="262" t="str">
        <f>IF(VLOOKUP(B35,ИСХОДНИК!A:R,18,FALSE())=1,ИСХОДНИК!$T$2,IF(VLOOKUP(B35,ИСХОДНИК!A:R,18,FALSE())=2,ИСХОДНИК!$T$3,IF(VLOOKUP(B35,ИСХОДНИК!A:R,18,FALSE())=3,ИСХОДНИК!$T$4)))</f>
        <v>●</v>
      </c>
    </row>
    <row r="36" spans="2:12" ht="12.75" customHeight="1">
      <c r="B36" s="265"/>
      <c r="C36" s="149" t="s">
        <v>835</v>
      </c>
      <c r="D36" s="149" t="s">
        <v>836</v>
      </c>
      <c r="E36" s="191">
        <v>1</v>
      </c>
      <c r="F36" s="99">
        <v>2</v>
      </c>
      <c r="G36" s="261"/>
      <c r="H36" s="149" t="s">
        <v>927</v>
      </c>
      <c r="I36" s="261"/>
      <c r="J36" s="246"/>
      <c r="K36" s="246"/>
      <c r="L36" s="262"/>
    </row>
    <row r="37" spans="2:12" ht="12.75" customHeight="1">
      <c r="B37" s="265"/>
      <c r="C37" s="149" t="s">
        <v>835</v>
      </c>
      <c r="D37" s="149" t="s">
        <v>836</v>
      </c>
      <c r="E37" s="191">
        <v>1</v>
      </c>
      <c r="F37" s="99">
        <v>3</v>
      </c>
      <c r="G37" s="261"/>
      <c r="H37" s="149" t="s">
        <v>927</v>
      </c>
      <c r="I37" s="261"/>
      <c r="J37" s="246"/>
      <c r="K37" s="246"/>
      <c r="L37" s="262"/>
    </row>
    <row r="38" spans="2:12" ht="12.75" customHeight="1">
      <c r="B38" s="265"/>
      <c r="C38" s="149" t="s">
        <v>835</v>
      </c>
      <c r="D38" s="149" t="s">
        <v>836</v>
      </c>
      <c r="E38" s="191">
        <v>3</v>
      </c>
      <c r="F38" s="99">
        <v>4</v>
      </c>
      <c r="G38" s="261"/>
      <c r="H38" s="149" t="s">
        <v>931</v>
      </c>
      <c r="I38" s="261"/>
      <c r="J38" s="246"/>
      <c r="K38" s="246"/>
      <c r="L38" s="262"/>
    </row>
    <row r="39" spans="2:12" ht="12.75" customHeight="1">
      <c r="B39" s="265"/>
      <c r="C39" s="149" t="s">
        <v>837</v>
      </c>
      <c r="D39" s="149" t="s">
        <v>838</v>
      </c>
      <c r="E39" s="191">
        <v>3</v>
      </c>
      <c r="F39" s="99">
        <v>5</v>
      </c>
      <c r="G39" s="261"/>
      <c r="H39" s="149" t="s">
        <v>931</v>
      </c>
      <c r="I39" s="261"/>
      <c r="J39" s="246"/>
      <c r="K39" s="246"/>
      <c r="L39" s="262"/>
    </row>
    <row r="40" spans="2:12" ht="12.75" customHeight="1">
      <c r="B40" s="266"/>
      <c r="C40" s="149" t="s">
        <v>835</v>
      </c>
      <c r="D40" s="149" t="s">
        <v>839</v>
      </c>
      <c r="E40" s="191">
        <v>1</v>
      </c>
      <c r="F40" s="99">
        <v>6</v>
      </c>
      <c r="G40" s="261"/>
      <c r="H40" s="149" t="s">
        <v>927</v>
      </c>
      <c r="I40" s="261"/>
      <c r="J40" s="247"/>
      <c r="K40" s="247"/>
      <c r="L40" s="262"/>
    </row>
    <row r="41" spans="2:12" ht="12.75" customHeight="1">
      <c r="B41" s="264" t="s">
        <v>848</v>
      </c>
      <c r="C41" s="149" t="s">
        <v>835</v>
      </c>
      <c r="D41" s="149" t="s">
        <v>836</v>
      </c>
      <c r="E41" s="191">
        <v>2</v>
      </c>
      <c r="F41" s="99">
        <v>1</v>
      </c>
      <c r="G41" s="261">
        <f>VLOOKUP(B41,ИСХОДНИК!A:P,7,FALSE())</f>
        <v>100</v>
      </c>
      <c r="H41" s="149" t="s">
        <v>927</v>
      </c>
      <c r="I41" s="261" t="str">
        <f>VLOOKUP(B41,ИСХОДНИК!A:P,15,FALSE())</f>
        <v>U6 PL40R</v>
      </c>
      <c r="J41" s="245">
        <f>VLOOKUP(B41,ИСХОДНИК!A:N,13,FALSE())</f>
        <v>179</v>
      </c>
      <c r="K41" s="245">
        <f>VLOOKUP(B41,ИСХОДНИК!A:N,14,FALSE())</f>
        <v>214.79999999999998</v>
      </c>
      <c r="L41" s="262" t="str">
        <f>IF(VLOOKUP(B41,ИСХОДНИК!A:R,18,FALSE())=1,ИСХОДНИК!$T$2,IF(VLOOKUP(B41,ИСХОДНИК!A:R,18,FALSE())=2,ИСХОДНИК!$T$3,IF(VLOOKUP(B45,ИСХОДНИК!A:R,18,FALSE())=3,ИСХОДНИК!$T$4)))</f>
        <v>●</v>
      </c>
    </row>
    <row r="42" spans="2:12" ht="12.75" customHeight="1">
      <c r="B42" s="265"/>
      <c r="C42" s="149" t="s">
        <v>835</v>
      </c>
      <c r="D42" s="149" t="s">
        <v>836</v>
      </c>
      <c r="E42" s="191">
        <v>1</v>
      </c>
      <c r="F42" s="99">
        <v>2</v>
      </c>
      <c r="G42" s="261"/>
      <c r="H42" s="149" t="s">
        <v>927</v>
      </c>
      <c r="I42" s="261"/>
      <c r="J42" s="246"/>
      <c r="K42" s="246"/>
      <c r="L42" s="262"/>
    </row>
    <row r="43" spans="2:12" ht="12.75" customHeight="1">
      <c r="B43" s="265"/>
      <c r="C43" s="149" t="s">
        <v>835</v>
      </c>
      <c r="D43" s="149" t="s">
        <v>836</v>
      </c>
      <c r="E43" s="191">
        <v>1</v>
      </c>
      <c r="F43" s="99">
        <v>3</v>
      </c>
      <c r="G43" s="261"/>
      <c r="H43" s="149" t="s">
        <v>927</v>
      </c>
      <c r="I43" s="261"/>
      <c r="J43" s="246"/>
      <c r="K43" s="246"/>
      <c r="L43" s="262"/>
    </row>
    <row r="44" spans="2:12" ht="12.75" customHeight="1">
      <c r="B44" s="265"/>
      <c r="C44" s="149" t="s">
        <v>835</v>
      </c>
      <c r="D44" s="149" t="s">
        <v>836</v>
      </c>
      <c r="E44" s="191">
        <v>3</v>
      </c>
      <c r="F44" s="99">
        <v>4</v>
      </c>
      <c r="G44" s="261"/>
      <c r="H44" s="149" t="s">
        <v>931</v>
      </c>
      <c r="I44" s="261"/>
      <c r="J44" s="246"/>
      <c r="K44" s="246"/>
      <c r="L44" s="262"/>
    </row>
    <row r="45" spans="2:12" ht="12.75" customHeight="1">
      <c r="B45" s="265"/>
      <c r="C45" s="149" t="s">
        <v>837</v>
      </c>
      <c r="D45" s="149" t="s">
        <v>838</v>
      </c>
      <c r="E45" s="191">
        <v>3</v>
      </c>
      <c r="F45" s="99">
        <v>5</v>
      </c>
      <c r="G45" s="261"/>
      <c r="H45" s="149" t="s">
        <v>931</v>
      </c>
      <c r="I45" s="261"/>
      <c r="J45" s="246"/>
      <c r="K45" s="246"/>
      <c r="L45" s="262"/>
    </row>
    <row r="46" spans="2:12" ht="12.75" customHeight="1">
      <c r="B46" s="266"/>
      <c r="C46" s="149" t="s">
        <v>835</v>
      </c>
      <c r="D46" s="149" t="s">
        <v>839</v>
      </c>
      <c r="E46" s="191">
        <v>1</v>
      </c>
      <c r="F46" s="99">
        <v>6</v>
      </c>
      <c r="G46" s="261"/>
      <c r="H46" s="149" t="s">
        <v>927</v>
      </c>
      <c r="I46" s="261"/>
      <c r="J46" s="247"/>
      <c r="K46" s="247"/>
      <c r="L46" s="262"/>
    </row>
    <row r="47" spans="2:12">
      <c r="B47" s="264" t="s">
        <v>849</v>
      </c>
      <c r="C47" s="149" t="s">
        <v>835</v>
      </c>
      <c r="D47" s="149" t="s">
        <v>836</v>
      </c>
      <c r="E47" s="191">
        <v>10</v>
      </c>
      <c r="F47" s="185">
        <v>4</v>
      </c>
      <c r="G47" s="269"/>
      <c r="H47" s="267" t="s">
        <v>850</v>
      </c>
      <c r="I47" s="261" t="str">
        <f>VLOOKUP(B47,ИСХОДНИК!A:P,15,FALSE())</f>
        <v>U6 PL40R</v>
      </c>
      <c r="J47" s="263">
        <f>VLOOKUP(B47,ИСХОДНИК!A:N,13,FALSE())</f>
        <v>37</v>
      </c>
      <c r="K47" s="263">
        <f>VLOOKUP(B47,ИСХОДНИК!A:N,14,FALSE())</f>
        <v>44.4</v>
      </c>
      <c r="L47" s="262" t="str">
        <f>IF(VLOOKUP(B47,ИСХОДНИК!A:R,18,FALSE())=1,ИСХОДНИК!$T$2,IF(VLOOKUP(B47,ИСХОДНИК!A:R,18,FALSE())=2,ИСХОДНИК!$T$3,IF(VLOOKUP(B47,ИСХОДНИК!A:R,18,FALSE())=3,ИСХОДНИК!$T$4)))</f>
        <v>●</v>
      </c>
    </row>
    <row r="48" spans="2:12">
      <c r="B48" s="266"/>
      <c r="C48" s="149" t="s">
        <v>837</v>
      </c>
      <c r="D48" s="149" t="s">
        <v>838</v>
      </c>
      <c r="E48" s="191">
        <v>10</v>
      </c>
      <c r="F48" s="185">
        <v>5</v>
      </c>
      <c r="G48" s="270"/>
      <c r="H48" s="267"/>
      <c r="I48" s="261"/>
      <c r="J48" s="263"/>
      <c r="K48" s="263"/>
      <c r="L48" s="262"/>
    </row>
    <row r="49" spans="2:13">
      <c r="E49" s="32"/>
      <c r="F49" s="184"/>
      <c r="H49" s="32"/>
    </row>
    <row r="50" spans="2:13" ht="15.75" customHeight="1">
      <c r="B50" s="254" t="s">
        <v>876</v>
      </c>
      <c r="C50" s="254"/>
      <c r="D50" s="254"/>
      <c r="E50" s="254"/>
      <c r="F50" s="254"/>
      <c r="G50" s="254"/>
      <c r="H50" s="254"/>
      <c r="I50" s="254"/>
      <c r="J50" s="254"/>
      <c r="K50" s="254"/>
      <c r="L50" s="254"/>
    </row>
    <row r="51" spans="2:13" ht="38.25">
      <c r="B51" s="21" t="s">
        <v>831</v>
      </c>
      <c r="C51" s="21" t="s">
        <v>363</v>
      </c>
      <c r="D51" s="21" t="s">
        <v>832</v>
      </c>
      <c r="E51" s="21" t="s">
        <v>352</v>
      </c>
      <c r="F51" s="45" t="s">
        <v>878</v>
      </c>
      <c r="G51" s="21" t="s">
        <v>833</v>
      </c>
      <c r="H51" s="21" t="s">
        <v>834</v>
      </c>
      <c r="I51" s="21" t="s">
        <v>19</v>
      </c>
      <c r="J51" s="21" t="s">
        <v>20</v>
      </c>
      <c r="K51" s="21" t="s">
        <v>21</v>
      </c>
      <c r="L51" s="121" t="s">
        <v>22</v>
      </c>
      <c r="M51" s="21" t="s">
        <v>877</v>
      </c>
    </row>
    <row r="52" spans="2:13" ht="23.25" customHeight="1">
      <c r="B52" s="23" t="s">
        <v>851</v>
      </c>
      <c r="C52" s="153" t="s">
        <v>835</v>
      </c>
      <c r="D52" s="153" t="s">
        <v>836</v>
      </c>
      <c r="E52" s="191">
        <v>10</v>
      </c>
      <c r="F52" s="152">
        <v>7</v>
      </c>
      <c r="G52" s="152" t="str">
        <f>VLOOKUP(B52,ИСХОДНИК!A:P,7,FALSE())</f>
        <v>15-25</v>
      </c>
      <c r="H52" s="24" t="s">
        <v>852</v>
      </c>
      <c r="I52" s="186" t="str">
        <f>VLOOKUP(B52,ИСХОДНИК!A:P,15,FALSE())</f>
        <v>U6 PL40R</v>
      </c>
      <c r="J52" s="187">
        <f>VLOOKUP(B52,ИСХОДНИК!A:N,13,FALSE())</f>
        <v>12</v>
      </c>
      <c r="K52" s="187">
        <f>VLOOKUP(B52,ИСХОДНИК!A:N,14,FALSE())</f>
        <v>14.399999999999999</v>
      </c>
      <c r="L52" s="29" t="str">
        <f>IF(VLOOKUP(B52,ИСХОДНИК!A:R,18,FALSE())=1,ИСХОДНИК!$T$2,IF(VLOOKUP(B52,ИСХОДНИК!A:R,18,FALSE())=2,ИСХОДНИК!$T$3,IF(VLOOKUP(B52,ИСХОДНИК!A:R,18,FALSE())=3,ИСХОДНИК!$T$4)))</f>
        <v>●</v>
      </c>
      <c r="M52" s="253"/>
    </row>
    <row r="53" spans="2:13" ht="23.25" customHeight="1">
      <c r="B53" s="23" t="s">
        <v>853</v>
      </c>
      <c r="C53" s="153" t="s">
        <v>835</v>
      </c>
      <c r="D53" s="153" t="s">
        <v>836</v>
      </c>
      <c r="E53" s="191">
        <v>10</v>
      </c>
      <c r="F53" s="152">
        <v>7</v>
      </c>
      <c r="G53" s="183" t="str">
        <f>VLOOKUP(B53,ИСХОДНИК!A:P,7,FALSE())</f>
        <v>32-40</v>
      </c>
      <c r="H53" s="24" t="s">
        <v>852</v>
      </c>
      <c r="I53" s="186" t="str">
        <f>VLOOKUP(B53,ИСХОДНИК!A:P,15,FALSE())</f>
        <v>U6 PL40R</v>
      </c>
      <c r="J53" s="188">
        <f>VLOOKUP(B53,ИСХОДНИК!A:N,13,FALSE())</f>
        <v>15</v>
      </c>
      <c r="K53" s="188">
        <f>VLOOKUP(B53,ИСХОДНИК!A:N,14,FALSE())</f>
        <v>18</v>
      </c>
      <c r="L53" s="189" t="str">
        <f>IF(VLOOKUP(B53,ИСХОДНИК!A:R,18,FALSE())=1,ИСХОДНИК!$T$2,IF(VLOOKUP(B53,ИСХОДНИК!A:R,18,FALSE())=2,ИСХОДНИК!$T$3,IF(VLOOKUP(B53,ИСХОДНИК!A:R,18,FALSE())=3,ИСХОДНИК!$T$4)))</f>
        <v>●</v>
      </c>
      <c r="M53" s="253"/>
    </row>
    <row r="54" spans="2:13" ht="23.25" customHeight="1">
      <c r="B54" s="23" t="s">
        <v>854</v>
      </c>
      <c r="C54" s="153" t="s">
        <v>835</v>
      </c>
      <c r="D54" s="153" t="s">
        <v>836</v>
      </c>
      <c r="E54" s="191">
        <v>10</v>
      </c>
      <c r="F54" s="152">
        <v>7</v>
      </c>
      <c r="G54" s="183">
        <f>VLOOKUP(B54,ИСХОДНИК!A:P,7,FALSE())</f>
        <v>50</v>
      </c>
      <c r="H54" s="24" t="s">
        <v>852</v>
      </c>
      <c r="I54" s="186" t="str">
        <f>VLOOKUP(B54,ИСХОДНИК!A:P,15,FALSE())</f>
        <v>U6 PL40R</v>
      </c>
      <c r="J54" s="188">
        <f>VLOOKUP(B54,ИСХОДНИК!A:N,13,FALSE())</f>
        <v>24</v>
      </c>
      <c r="K54" s="188">
        <f>VLOOKUP(B54,ИСХОДНИК!A:N,14,FALSE())</f>
        <v>28.799999999999997</v>
      </c>
      <c r="L54" s="189" t="str">
        <f>IF(VLOOKUP(B54,ИСХОДНИК!A:R,18,FALSE())=1,ИСХОДНИК!$T$2,IF(VLOOKUP(B54,ИСХОДНИК!A:R,18,FALSE())=2,ИСХОДНИК!$T$3,IF(VLOOKUP(B54,ИСХОДНИК!A:R,18,FALSE())=3,ИСХОДНИК!$T$4)))</f>
        <v>●</v>
      </c>
      <c r="M54" s="253"/>
    </row>
    <row r="55" spans="2:13" ht="23.25" customHeight="1">
      <c r="B55" s="23" t="s">
        <v>855</v>
      </c>
      <c r="C55" s="153" t="s">
        <v>835</v>
      </c>
      <c r="D55" s="153" t="s">
        <v>836</v>
      </c>
      <c r="E55" s="191">
        <v>10</v>
      </c>
      <c r="F55" s="152">
        <v>7</v>
      </c>
      <c r="G55" s="183">
        <f>VLOOKUP(B55,ИСХОДНИК!A:P,7,FALSE())</f>
        <v>65</v>
      </c>
      <c r="H55" s="24" t="s">
        <v>852</v>
      </c>
      <c r="I55" s="186" t="str">
        <f>VLOOKUP(B55,ИСХОДНИК!A:P,15,FALSE())</f>
        <v>U6 PL40R</v>
      </c>
      <c r="J55" s="188">
        <f>VLOOKUP(B55,ИСХОДНИК!A:N,13,FALSE())</f>
        <v>30</v>
      </c>
      <c r="K55" s="188">
        <f>VLOOKUP(B55,ИСХОДНИК!A:N,14,FALSE())</f>
        <v>36</v>
      </c>
      <c r="L55" s="189" t="str">
        <f>IF(VLOOKUP(B55,ИСХОДНИК!A:R,18,FALSE())=1,ИСХОДНИК!$T$2,IF(VLOOKUP(B55,ИСХОДНИК!A:R,18,FALSE())=2,ИСХОДНИК!$T$3,IF(VLOOKUP(B55,ИСХОДНИК!A:R,18,FALSE())=3,ИСХОДНИК!$T$4)))</f>
        <v>●</v>
      </c>
      <c r="M55" s="253"/>
    </row>
    <row r="56" spans="2:13" ht="23.25" customHeight="1">
      <c r="B56" s="23" t="s">
        <v>856</v>
      </c>
      <c r="C56" s="153" t="s">
        <v>835</v>
      </c>
      <c r="D56" s="153" t="s">
        <v>836</v>
      </c>
      <c r="E56" s="191">
        <v>10</v>
      </c>
      <c r="F56" s="152">
        <v>7</v>
      </c>
      <c r="G56" s="183">
        <f>VLOOKUP(B56,ИСХОДНИК!A:P,7,FALSE())</f>
        <v>80</v>
      </c>
      <c r="H56" s="24" t="s">
        <v>852</v>
      </c>
      <c r="I56" s="186" t="str">
        <f>VLOOKUP(B56,ИСХОДНИК!A:P,15,FALSE())</f>
        <v>U6 PL40R</v>
      </c>
      <c r="J56" s="188">
        <f>VLOOKUP(B56,ИСХОДНИК!A:N,13,FALSE())</f>
        <v>45</v>
      </c>
      <c r="K56" s="188">
        <f>VLOOKUP(B56,ИСХОДНИК!A:N,14,FALSE())</f>
        <v>54</v>
      </c>
      <c r="L56" s="189" t="str">
        <f>IF(VLOOKUP(B56,ИСХОДНИК!A:R,18,FALSE())=1,ИСХОДНИК!$T$2,IF(VLOOKUP(B56,ИСХОДНИК!A:R,18,FALSE())=2,ИСХОДНИК!$T$3,IF(VLOOKUP(B56,ИСХОДНИК!A:R,18,FALSE())=3,ИСХОДНИК!$T$4)))</f>
        <v>●</v>
      </c>
      <c r="M56" s="253"/>
    </row>
    <row r="57" spans="2:13" ht="23.25" customHeight="1">
      <c r="B57" s="23" t="s">
        <v>857</v>
      </c>
      <c r="C57" s="153" t="s">
        <v>835</v>
      </c>
      <c r="D57" s="153" t="s">
        <v>836</v>
      </c>
      <c r="E57" s="191">
        <v>10</v>
      </c>
      <c r="F57" s="152">
        <v>7</v>
      </c>
      <c r="G57" s="183">
        <f>VLOOKUP(B57,ИСХОДНИК!A:P,7,FALSE())</f>
        <v>100</v>
      </c>
      <c r="H57" s="24" t="s">
        <v>863</v>
      </c>
      <c r="I57" s="186" t="str">
        <f>VLOOKUP(B57,ИСХОДНИК!A:P,15,FALSE())</f>
        <v>U6 PL40R</v>
      </c>
      <c r="J57" s="188">
        <f>VLOOKUP(B57,ИСХОДНИК!A:N,13,FALSE())</f>
        <v>60</v>
      </c>
      <c r="K57" s="188">
        <f>VLOOKUP(B57,ИСХОДНИК!A:N,14,FALSE())</f>
        <v>72</v>
      </c>
      <c r="L57" s="189" t="str">
        <f>IF(VLOOKUP(B57,ИСХОДНИК!A:R,18,FALSE())=1,ИСХОДНИК!$T$2,IF(VLOOKUP(B57,ИСХОДНИК!A:R,18,FALSE())=2,ИСХОДНИК!$T$3,IF(VLOOKUP(B57,ИСХОДНИК!A:R,18,FALSE())=3,ИСХОДНИК!$T$4)))</f>
        <v>●</v>
      </c>
      <c r="M57" s="253"/>
    </row>
    <row r="58" spans="2:13" ht="23.25" customHeight="1">
      <c r="B58" s="23" t="s">
        <v>858</v>
      </c>
      <c r="C58" s="153" t="s">
        <v>835</v>
      </c>
      <c r="D58" s="153" t="s">
        <v>836</v>
      </c>
      <c r="E58" s="191">
        <v>10</v>
      </c>
      <c r="F58" s="152">
        <v>7</v>
      </c>
      <c r="G58" s="183">
        <f>VLOOKUP(B58,ИСХОДНИК!A:P,7,FALSE())</f>
        <v>125</v>
      </c>
      <c r="H58" s="24" t="s">
        <v>863</v>
      </c>
      <c r="I58" s="186" t="str">
        <f>VLOOKUP(B58,ИСХОДНИК!A:P,15,FALSE())</f>
        <v>U6 PL40R</v>
      </c>
      <c r="J58" s="188">
        <f>VLOOKUP(B58,ИСХОДНИК!A:N,13,FALSE())</f>
        <v>105</v>
      </c>
      <c r="K58" s="188">
        <f>VLOOKUP(B58,ИСХОДНИК!A:N,14,FALSE())</f>
        <v>126</v>
      </c>
      <c r="L58" s="189" t="str">
        <f>IF(VLOOKUP(B58,ИСХОДНИК!A:R,18,FALSE())=1,ИСХОДНИК!$T$2,IF(VLOOKUP(B58,ИСХОДНИК!A:R,18,FALSE())=2,ИСХОДНИК!$T$3,IF(VLOOKUP(B58,ИСХОДНИК!A:R,18,FALSE())=3,ИСХОДНИК!$T$4)))</f>
        <v>●</v>
      </c>
      <c r="M58" s="253"/>
    </row>
    <row r="59" spans="2:13" ht="23.25" customHeight="1">
      <c r="B59" s="23" t="s">
        <v>859</v>
      </c>
      <c r="C59" s="153" t="s">
        <v>835</v>
      </c>
      <c r="D59" s="153" t="s">
        <v>836</v>
      </c>
      <c r="E59" s="191">
        <v>10</v>
      </c>
      <c r="F59" s="152">
        <v>7</v>
      </c>
      <c r="G59" s="183">
        <f>VLOOKUP(B59,ИСХОДНИК!A:P,7,FALSE())</f>
        <v>150</v>
      </c>
      <c r="H59" s="24" t="s">
        <v>863</v>
      </c>
      <c r="I59" s="186" t="str">
        <f>VLOOKUP(B59,ИСХОДНИК!A:P,15,FALSE())</f>
        <v>U6 PL40R</v>
      </c>
      <c r="J59" s="188">
        <f>VLOOKUP(B59,ИСХОДНИК!A:N,13,FALSE())</f>
        <v>159</v>
      </c>
      <c r="K59" s="188">
        <f>VLOOKUP(B59,ИСХОДНИК!A:N,14,FALSE())</f>
        <v>190.79999999999998</v>
      </c>
      <c r="L59" s="189" t="str">
        <f>IF(VLOOKUP(B59,ИСХОДНИК!A:R,18,FALSE())=1,ИСХОДНИК!$T$2,IF(VLOOKUP(B59,ИСХОДНИК!A:R,18,FALSE())=2,ИСХОДНИК!$T$3,IF(VLOOKUP(B59,ИСХОДНИК!A:R,18,FALSE())=3,ИСХОДНИК!$T$4)))</f>
        <v>●</v>
      </c>
      <c r="M59" s="253"/>
    </row>
    <row r="60" spans="2:13" ht="23.25" customHeight="1">
      <c r="B60" s="23" t="s">
        <v>860</v>
      </c>
      <c r="C60" s="153" t="s">
        <v>835</v>
      </c>
      <c r="D60" s="153" t="s">
        <v>836</v>
      </c>
      <c r="E60" s="191">
        <v>10</v>
      </c>
      <c r="F60" s="152">
        <v>7</v>
      </c>
      <c r="G60" s="183">
        <f>VLOOKUP(B60,ИСХОДНИК!A:P,7,FALSE())</f>
        <v>200</v>
      </c>
      <c r="H60" s="24" t="s">
        <v>864</v>
      </c>
      <c r="I60" s="186" t="str">
        <f>VLOOKUP(B60,ИСХОДНИК!A:P,15,FALSE())</f>
        <v>U6 PL40R</v>
      </c>
      <c r="J60" s="188">
        <f>VLOOKUP(B60,ИСХОДНИК!A:N,13,FALSE())</f>
        <v>235</v>
      </c>
      <c r="K60" s="188">
        <f>VLOOKUP(B60,ИСХОДНИК!A:N,14,FALSE())</f>
        <v>282</v>
      </c>
      <c r="L60" s="199" t="str">
        <f>IF(VLOOKUP(B60,ИСХОДНИК!A:R,18,FALSE())=1,ИСХОДНИК!$T$2,IF(VLOOKUP(B60,ИСХОДНИК!A:R,18,FALSE())=2,ИСХОДНИК!$T$3,IF(VLOOKUP(B60,ИСХОДНИК!A:R,18,FALSE())=3,ИСХОДНИК!$T$4)))</f>
        <v>◑</v>
      </c>
      <c r="M60" s="253"/>
    </row>
    <row r="61" spans="2:13" ht="23.25" customHeight="1">
      <c r="B61" s="23" t="s">
        <v>861</v>
      </c>
      <c r="C61" s="153" t="s">
        <v>835</v>
      </c>
      <c r="D61" s="153" t="s">
        <v>836</v>
      </c>
      <c r="E61" s="191">
        <v>10</v>
      </c>
      <c r="F61" s="152">
        <v>7</v>
      </c>
      <c r="G61" s="183">
        <f>VLOOKUP(B61,ИСХОДНИК!A:P,7,FALSE())</f>
        <v>250</v>
      </c>
      <c r="H61" s="24" t="s">
        <v>864</v>
      </c>
      <c r="I61" s="186" t="str">
        <f>VLOOKUP(B61,ИСХОДНИК!A:P,15,FALSE())</f>
        <v>U6 PL40R</v>
      </c>
      <c r="J61" s="188">
        <f>VLOOKUP(B61,ИСХОДНИК!A:N,13,FALSE())</f>
        <v>350</v>
      </c>
      <c r="K61" s="188">
        <f>VLOOKUP(B61,ИСХОДНИК!A:N,14,FALSE())</f>
        <v>420</v>
      </c>
      <c r="L61" s="199" t="str">
        <f>IF(VLOOKUP(B61,ИСХОДНИК!A:R,18,FALSE())=1,ИСХОДНИК!$T$2,IF(VLOOKUP(B61,ИСХОДНИК!A:R,18,FALSE())=2,ИСХОДНИК!$T$3,IF(VLOOKUP(B61,ИСХОДНИК!A:R,18,FALSE())=3,ИСХОДНИК!$T$4)))</f>
        <v>◑</v>
      </c>
      <c r="M61" s="253"/>
    </row>
    <row r="62" spans="2:13" ht="23.25" customHeight="1">
      <c r="B62" s="23" t="s">
        <v>862</v>
      </c>
      <c r="C62" s="153" t="s">
        <v>835</v>
      </c>
      <c r="D62" s="153" t="s">
        <v>836</v>
      </c>
      <c r="E62" s="191">
        <v>10</v>
      </c>
      <c r="F62" s="152">
        <v>7</v>
      </c>
      <c r="G62" s="183">
        <f>VLOOKUP(B62,ИСХОДНИК!A:P,7,FALSE())</f>
        <v>300</v>
      </c>
      <c r="H62" s="24" t="s">
        <v>458</v>
      </c>
      <c r="I62" s="183" t="str">
        <f>VLOOKUP(B62,ИСХОДНИК!A:P,15,FALSE())</f>
        <v>U6 PL40R</v>
      </c>
      <c r="J62" s="188">
        <f>VLOOKUP(B62,ИСХОДНИК!A:N,13,FALSE())</f>
        <v>470</v>
      </c>
      <c r="K62" s="188">
        <f>VLOOKUP(B62,ИСХОДНИК!A:N,14,FALSE())</f>
        <v>564</v>
      </c>
      <c r="L62" s="199" t="str">
        <f>IF(VLOOKUP(B62,ИСХОДНИК!A:R,18,FALSE())=1,ИСХОДНИК!$T$2,IF(VLOOKUP(B62,ИСХОДНИК!A:R,18,FALSE())=2,ИСХОДНИК!$T$3,IF(VLOOKUP(B62,ИСХОДНИК!A:R,18,FALSE())=3,ИСХОДНИК!$T$4)))</f>
        <v>◑</v>
      </c>
      <c r="M62" s="253"/>
    </row>
    <row r="63" spans="2:13">
      <c r="E63" s="32"/>
      <c r="G63" s="32"/>
      <c r="H63" s="61"/>
    </row>
    <row r="64" spans="2:13" ht="38.25">
      <c r="B64" s="45" t="s">
        <v>831</v>
      </c>
      <c r="C64" s="45" t="s">
        <v>363</v>
      </c>
      <c r="D64" s="45" t="s">
        <v>832</v>
      </c>
      <c r="E64" s="45" t="s">
        <v>352</v>
      </c>
      <c r="F64" s="45" t="s">
        <v>878</v>
      </c>
      <c r="G64" s="45" t="s">
        <v>833</v>
      </c>
      <c r="H64" s="45" t="s">
        <v>834</v>
      </c>
      <c r="I64" s="45" t="s">
        <v>19</v>
      </c>
      <c r="J64" s="45" t="s">
        <v>20</v>
      </c>
      <c r="K64" s="45" t="s">
        <v>21</v>
      </c>
      <c r="L64" s="55" t="s">
        <v>22</v>
      </c>
      <c r="M64" s="21" t="s">
        <v>877</v>
      </c>
    </row>
    <row r="65" spans="2:13">
      <c r="B65" s="264" t="s">
        <v>865</v>
      </c>
      <c r="C65" s="149" t="s">
        <v>866</v>
      </c>
      <c r="D65" s="149" t="s">
        <v>839</v>
      </c>
      <c r="E65" s="191">
        <v>10</v>
      </c>
      <c r="F65" s="99">
        <v>8</v>
      </c>
      <c r="G65" s="261" t="str">
        <f>VLOOKUP(B65,ИСХОДНИК!A:P,7,FALSE())</f>
        <v>15-25</v>
      </c>
      <c r="H65" s="267" t="s">
        <v>869</v>
      </c>
      <c r="I65" s="261" t="str">
        <f>VLOOKUP(B65,ИСХОДНИК!A:P,15,FALSE())</f>
        <v>U6 PL40R</v>
      </c>
      <c r="J65" s="245">
        <f>VLOOKUP(B65,ИСХОДНИК!A:N,13,FALSE())</f>
        <v>150</v>
      </c>
      <c r="K65" s="245">
        <f>VLOOKUP(B65,ИСХОДНИК!A:N,14,FALSE())</f>
        <v>180</v>
      </c>
      <c r="L65" s="255" t="str">
        <f>IF(VLOOKUP(B65,ИСХОДНИК!A:R,18,FALSE())=1,ИСХОДНИК!$T$2,IF(VLOOKUP(B65,ИСХОДНИК!A:R,18,FALSE())=2,ИСХОДНИК!$T$3,IF(VLOOKUP(B58,ИСХОДНИК!A:R,18,FALSE())=3,ИСХОДНИК!$T$4)))</f>
        <v>●</v>
      </c>
      <c r="M65" s="253"/>
    </row>
    <row r="66" spans="2:13">
      <c r="B66" s="265"/>
      <c r="C66" s="149" t="s">
        <v>867</v>
      </c>
      <c r="D66" s="149" t="s">
        <v>868</v>
      </c>
      <c r="E66" s="191">
        <v>10</v>
      </c>
      <c r="F66" s="99">
        <v>9</v>
      </c>
      <c r="G66" s="261"/>
      <c r="H66" s="267"/>
      <c r="I66" s="261"/>
      <c r="J66" s="246"/>
      <c r="K66" s="246"/>
      <c r="L66" s="256"/>
      <c r="M66" s="253"/>
    </row>
    <row r="67" spans="2:13">
      <c r="B67" s="266"/>
      <c r="C67" s="149" t="s">
        <v>835</v>
      </c>
      <c r="D67" s="149" t="s">
        <v>839</v>
      </c>
      <c r="E67" s="191">
        <v>10</v>
      </c>
      <c r="F67" s="99">
        <v>10</v>
      </c>
      <c r="G67" s="261"/>
      <c r="H67" s="267"/>
      <c r="I67" s="261"/>
      <c r="J67" s="247"/>
      <c r="K67" s="247"/>
      <c r="L67" s="257"/>
      <c r="M67" s="253"/>
    </row>
    <row r="68" spans="2:13" ht="12.75" customHeight="1">
      <c r="B68" s="264" t="s">
        <v>870</v>
      </c>
      <c r="C68" s="149" t="s">
        <v>866</v>
      </c>
      <c r="D68" s="149" t="s">
        <v>839</v>
      </c>
      <c r="E68" s="191">
        <v>10</v>
      </c>
      <c r="F68" s="99">
        <v>8</v>
      </c>
      <c r="G68" s="261" t="str">
        <f>VLOOKUP(B68,ИСХОДНИК!A:P,7,FALSE())</f>
        <v>32-50</v>
      </c>
      <c r="H68" s="268" t="s">
        <v>869</v>
      </c>
      <c r="I68" s="261" t="str">
        <f>VLOOKUP(B68,ИСХОДНИК!A:P,15,FALSE())</f>
        <v>U6 PL40R</v>
      </c>
      <c r="J68" s="245">
        <f>VLOOKUP(B68,ИСХОДНИК!A:N,13,FALSE())</f>
        <v>255</v>
      </c>
      <c r="K68" s="245">
        <f>VLOOKUP(B68,ИСХОДНИК!A:N,14,FALSE())</f>
        <v>306</v>
      </c>
      <c r="L68" s="255" t="str">
        <f>IF(VLOOKUP(B68,ИСХОДНИК!A:R,18,FALSE())=1,ИСХОДНИК!$T$2,IF(VLOOKUP(B68,ИСХОДНИК!A:R,18,FALSE())=2,ИСХОДНИК!$T$3,IF(VLOOKUP(B61,ИСХОДНИК!A:R,18,FALSE())=3,ИСХОДНИК!$T$4)))</f>
        <v>●</v>
      </c>
      <c r="M68" s="253"/>
    </row>
    <row r="69" spans="2:13" ht="12.75" customHeight="1">
      <c r="B69" s="265"/>
      <c r="C69" s="149" t="s">
        <v>867</v>
      </c>
      <c r="D69" s="149" t="s">
        <v>868</v>
      </c>
      <c r="E69" s="191">
        <v>10</v>
      </c>
      <c r="F69" s="99">
        <v>9</v>
      </c>
      <c r="G69" s="261"/>
      <c r="H69" s="268"/>
      <c r="I69" s="261"/>
      <c r="J69" s="246"/>
      <c r="K69" s="246"/>
      <c r="L69" s="256"/>
      <c r="M69" s="253"/>
    </row>
    <row r="70" spans="2:13" ht="12.75" customHeight="1">
      <c r="B70" s="266"/>
      <c r="C70" s="149" t="s">
        <v>835</v>
      </c>
      <c r="D70" s="149" t="s">
        <v>839</v>
      </c>
      <c r="E70" s="191">
        <v>10</v>
      </c>
      <c r="F70" s="99">
        <v>10</v>
      </c>
      <c r="G70" s="261"/>
      <c r="H70" s="268"/>
      <c r="I70" s="261"/>
      <c r="J70" s="247"/>
      <c r="K70" s="247"/>
      <c r="L70" s="257"/>
      <c r="M70" s="253"/>
    </row>
    <row r="71" spans="2:13" ht="12.75" customHeight="1">
      <c r="B71" s="264" t="s">
        <v>871</v>
      </c>
      <c r="C71" s="149" t="s">
        <v>866</v>
      </c>
      <c r="D71" s="149" t="s">
        <v>839</v>
      </c>
      <c r="E71" s="191">
        <v>10</v>
      </c>
      <c r="F71" s="99">
        <v>8</v>
      </c>
      <c r="G71" s="261">
        <f>VLOOKUP(B71,ИСХОДНИК!A:P,7,FALSE())</f>
        <v>65</v>
      </c>
      <c r="H71" s="267" t="s">
        <v>869</v>
      </c>
      <c r="I71" s="261" t="str">
        <f>VLOOKUP(B71,ИСХОДНИК!A:P,15,FALSE())</f>
        <v>U6 PL40R</v>
      </c>
      <c r="J71" s="245">
        <f>VLOOKUP(B71,ИСХОДНИК!A:N,13,FALSE())</f>
        <v>499</v>
      </c>
      <c r="K71" s="245">
        <f>VLOOKUP(B71,ИСХОДНИК!A:N,14,FALSE())</f>
        <v>598.79999999999995</v>
      </c>
      <c r="L71" s="255" t="str">
        <f>IF(VLOOKUP(B71,ИСХОДНИК!A:R,18,FALSE())=1,ИСХОДНИК!$T$2,IF(VLOOKUP(B71,ИСХОДНИК!A:R,18,FALSE())=2,ИСХОДНИК!$T$3,IF(VLOOKUP(B64,ИСХОДНИК!A:R,18,FALSE())=3,ИСХОДНИК!$T$4)))</f>
        <v>●</v>
      </c>
      <c r="M71" s="253"/>
    </row>
    <row r="72" spans="2:13" ht="12.75" customHeight="1">
      <c r="B72" s="265"/>
      <c r="C72" s="149" t="s">
        <v>867</v>
      </c>
      <c r="D72" s="149" t="s">
        <v>868</v>
      </c>
      <c r="E72" s="191">
        <v>10</v>
      </c>
      <c r="F72" s="99">
        <v>9</v>
      </c>
      <c r="G72" s="261"/>
      <c r="H72" s="267"/>
      <c r="I72" s="261"/>
      <c r="J72" s="246"/>
      <c r="K72" s="246"/>
      <c r="L72" s="256"/>
      <c r="M72" s="253"/>
    </row>
    <row r="73" spans="2:13" ht="12.75" customHeight="1">
      <c r="B73" s="266"/>
      <c r="C73" s="149" t="s">
        <v>835</v>
      </c>
      <c r="D73" s="149" t="s">
        <v>839</v>
      </c>
      <c r="E73" s="191">
        <v>10</v>
      </c>
      <c r="F73" s="99">
        <v>10</v>
      </c>
      <c r="G73" s="261"/>
      <c r="H73" s="267"/>
      <c r="I73" s="261"/>
      <c r="J73" s="247"/>
      <c r="K73" s="247"/>
      <c r="L73" s="257"/>
      <c r="M73" s="253"/>
    </row>
    <row r="74" spans="2:13" ht="12.75" customHeight="1">
      <c r="B74" s="264" t="s">
        <v>872</v>
      </c>
      <c r="C74" s="149" t="s">
        <v>866</v>
      </c>
      <c r="D74" s="149" t="s">
        <v>839</v>
      </c>
      <c r="E74" s="191">
        <v>10</v>
      </c>
      <c r="F74" s="99">
        <v>8</v>
      </c>
      <c r="G74" s="261">
        <f>VLOOKUP(B74,ИСХОДНИК!A:P,7,FALSE())</f>
        <v>80</v>
      </c>
      <c r="H74" s="267" t="s">
        <v>869</v>
      </c>
      <c r="I74" s="261" t="str">
        <f>VLOOKUP(B74,ИСХОДНИК!A:P,15,FALSE())</f>
        <v>U6 PL40R</v>
      </c>
      <c r="J74" s="245">
        <f>VLOOKUP(B74,ИСХОДНИК!A:N,13,FALSE())</f>
        <v>580</v>
      </c>
      <c r="K74" s="245">
        <f>VLOOKUP(B74,ИСХОДНИК!A:N,14,FALSE())</f>
        <v>696</v>
      </c>
      <c r="L74" s="255" t="str">
        <f>IF(VLOOKUP(B74,ИСХОДНИК!A:R,18,FALSE())=1,ИСХОДНИК!$T$2,IF(VLOOKUP(B74,ИСХОДНИК!A:R,18,FALSE())=2,ИСХОДНИК!$T$3,IF(VLOOKUP(B67,ИСХОДНИК!A:R,18,FALSE())=3,ИСХОДНИК!$T$4)))</f>
        <v>●</v>
      </c>
      <c r="M74" s="253"/>
    </row>
    <row r="75" spans="2:13" ht="12.75" customHeight="1">
      <c r="B75" s="265"/>
      <c r="C75" s="149" t="s">
        <v>867</v>
      </c>
      <c r="D75" s="149" t="s">
        <v>868</v>
      </c>
      <c r="E75" s="191">
        <v>10</v>
      </c>
      <c r="F75" s="99">
        <v>9</v>
      </c>
      <c r="G75" s="261"/>
      <c r="H75" s="267"/>
      <c r="I75" s="261"/>
      <c r="J75" s="246"/>
      <c r="K75" s="246"/>
      <c r="L75" s="256"/>
      <c r="M75" s="253"/>
    </row>
    <row r="76" spans="2:13" ht="12.75" customHeight="1">
      <c r="B76" s="266"/>
      <c r="C76" s="149" t="s">
        <v>835</v>
      </c>
      <c r="D76" s="149" t="s">
        <v>839</v>
      </c>
      <c r="E76" s="191">
        <v>10</v>
      </c>
      <c r="F76" s="99">
        <v>10</v>
      </c>
      <c r="G76" s="261"/>
      <c r="H76" s="267"/>
      <c r="I76" s="261"/>
      <c r="J76" s="247"/>
      <c r="K76" s="247"/>
      <c r="L76" s="257"/>
      <c r="M76" s="253"/>
    </row>
    <row r="77" spans="2:13" ht="12.75" customHeight="1">
      <c r="B77" s="264" t="s">
        <v>873</v>
      </c>
      <c r="C77" s="149" t="s">
        <v>866</v>
      </c>
      <c r="D77" s="149" t="s">
        <v>839</v>
      </c>
      <c r="E77" s="191">
        <v>5</v>
      </c>
      <c r="F77" s="99">
        <v>8</v>
      </c>
      <c r="G77" s="261" t="str">
        <f>VLOOKUP(B77,ИСХОДНИК!A:P,7,FALSE())</f>
        <v>100-150</v>
      </c>
      <c r="H77" s="267" t="s">
        <v>875</v>
      </c>
      <c r="I77" s="261" t="str">
        <f>VLOOKUP(B77,ИСХОДНИК!A:P,15,FALSE())</f>
        <v>U6 PL40R</v>
      </c>
      <c r="J77" s="245">
        <f>VLOOKUP(B77,ИСХОДНИК!A:N,13,FALSE())</f>
        <v>480</v>
      </c>
      <c r="K77" s="245">
        <f>VLOOKUP(B77,ИСХОДНИК!A:N,14,FALSE())</f>
        <v>576</v>
      </c>
      <c r="L77" s="255" t="str">
        <f>IF(VLOOKUP(B77,ИСХОДНИК!A:R,18,FALSE())=1,ИСХОДНИК!$T$2,IF(VLOOKUP(B77,ИСХОДНИК!A:R,18,FALSE())=2,ИСХОДНИК!$T$3,IF(VLOOKUP(B70,ИСХОДНИК!A:R,18,FALSE())=3,ИСХОДНИК!$T$4)))</f>
        <v>●</v>
      </c>
      <c r="M77" s="253"/>
    </row>
    <row r="78" spans="2:13" ht="12.75" customHeight="1">
      <c r="B78" s="265"/>
      <c r="C78" s="149" t="s">
        <v>867</v>
      </c>
      <c r="D78" s="149" t="s">
        <v>868</v>
      </c>
      <c r="E78" s="191">
        <v>5</v>
      </c>
      <c r="F78" s="99">
        <v>9</v>
      </c>
      <c r="G78" s="261"/>
      <c r="H78" s="267"/>
      <c r="I78" s="261"/>
      <c r="J78" s="246"/>
      <c r="K78" s="246"/>
      <c r="L78" s="256"/>
      <c r="M78" s="253"/>
    </row>
    <row r="79" spans="2:13" ht="12.75" customHeight="1">
      <c r="B79" s="266"/>
      <c r="C79" s="149" t="s">
        <v>835</v>
      </c>
      <c r="D79" s="149" t="s">
        <v>839</v>
      </c>
      <c r="E79" s="191">
        <v>5</v>
      </c>
      <c r="F79" s="99">
        <v>10</v>
      </c>
      <c r="G79" s="261"/>
      <c r="H79" s="267"/>
      <c r="I79" s="261"/>
      <c r="J79" s="247"/>
      <c r="K79" s="247"/>
      <c r="L79" s="257"/>
      <c r="M79" s="253"/>
    </row>
    <row r="80" spans="2:13">
      <c r="B80" s="264" t="s">
        <v>874</v>
      </c>
      <c r="C80" s="149" t="s">
        <v>866</v>
      </c>
      <c r="D80" s="149" t="s">
        <v>839</v>
      </c>
      <c r="E80" s="191">
        <v>1</v>
      </c>
      <c r="F80" s="99">
        <v>8</v>
      </c>
      <c r="G80" s="261">
        <f>VLOOKUP(B80,ИСХОДНИК!A:P,7,FALSE())</f>
        <v>200</v>
      </c>
      <c r="H80" s="267" t="s">
        <v>458</v>
      </c>
      <c r="I80" s="261" t="str">
        <f>VLOOKUP(B80,ИСХОДНИК!A:P,15,FALSE())</f>
        <v>U6 PL40R</v>
      </c>
      <c r="J80" s="245">
        <f>VLOOKUP(B80,ИСХОДНИК!A:N,13,FALSE())</f>
        <v>350</v>
      </c>
      <c r="K80" s="245">
        <f>VLOOKUP(B80,ИСХОДНИК!A:N,14,FALSE())</f>
        <v>420</v>
      </c>
      <c r="L80" s="258" t="str">
        <f>IF(VLOOKUP(B80,ИСХОДНИК!A:R,18,FALSE())=1,ИСХОДНИК!$T$2,IF(VLOOKUP(B80,ИСХОДНИК!A:R,18,FALSE())=2,ИСХОДНИК!$T$3,IF(VLOOKUP(B73,ИСХОДНИК!A:R,18,FALSE())=3,ИСХОДНИК!$T$4)))</f>
        <v>◑</v>
      </c>
      <c r="M80" s="253"/>
    </row>
    <row r="81" spans="2:13">
      <c r="B81" s="265"/>
      <c r="C81" s="149" t="s">
        <v>867</v>
      </c>
      <c r="D81" s="149" t="s">
        <v>868</v>
      </c>
      <c r="E81" s="191">
        <v>1</v>
      </c>
      <c r="F81" s="99">
        <v>9</v>
      </c>
      <c r="G81" s="261"/>
      <c r="H81" s="267"/>
      <c r="I81" s="261"/>
      <c r="J81" s="246"/>
      <c r="K81" s="246"/>
      <c r="L81" s="259"/>
      <c r="M81" s="253"/>
    </row>
    <row r="82" spans="2:13">
      <c r="B82" s="266"/>
      <c r="C82" s="149" t="s">
        <v>835</v>
      </c>
      <c r="D82" s="149" t="s">
        <v>839</v>
      </c>
      <c r="E82" s="191">
        <v>1</v>
      </c>
      <c r="F82" s="99">
        <v>10</v>
      </c>
      <c r="G82" s="261"/>
      <c r="H82" s="267"/>
      <c r="I82" s="261"/>
      <c r="J82" s="247"/>
      <c r="K82" s="247"/>
      <c r="L82" s="260"/>
      <c r="M82" s="253"/>
    </row>
  </sheetData>
  <mergeCells count="96">
    <mergeCell ref="B35:B40"/>
    <mergeCell ref="B41:B46"/>
    <mergeCell ref="G5:G10"/>
    <mergeCell ref="G11:G16"/>
    <mergeCell ref="G17:G22"/>
    <mergeCell ref="G23:G28"/>
    <mergeCell ref="G29:G34"/>
    <mergeCell ref="G35:G40"/>
    <mergeCell ref="G41:G46"/>
    <mergeCell ref="B5:B10"/>
    <mergeCell ref="B11:B16"/>
    <mergeCell ref="B17:B22"/>
    <mergeCell ref="B23:B28"/>
    <mergeCell ref="B29:B34"/>
    <mergeCell ref="B47:B48"/>
    <mergeCell ref="H47:H48"/>
    <mergeCell ref="B65:B67"/>
    <mergeCell ref="G65:G67"/>
    <mergeCell ref="H65:H67"/>
    <mergeCell ref="G47:G48"/>
    <mergeCell ref="G71:G73"/>
    <mergeCell ref="H71:H73"/>
    <mergeCell ref="H74:H76"/>
    <mergeCell ref="G74:G76"/>
    <mergeCell ref="B68:B70"/>
    <mergeCell ref="B71:B73"/>
    <mergeCell ref="B74:B76"/>
    <mergeCell ref="G68:G70"/>
    <mergeCell ref="H68:H70"/>
    <mergeCell ref="B77:B79"/>
    <mergeCell ref="B80:B82"/>
    <mergeCell ref="G77:G79"/>
    <mergeCell ref="G80:G82"/>
    <mergeCell ref="H77:H79"/>
    <mergeCell ref="H80:H82"/>
    <mergeCell ref="I5:I10"/>
    <mergeCell ref="J5:J10"/>
    <mergeCell ref="K5:K10"/>
    <mergeCell ref="L5:L10"/>
    <mergeCell ref="I11:I16"/>
    <mergeCell ref="J11:J16"/>
    <mergeCell ref="K11:K16"/>
    <mergeCell ref="L11:L16"/>
    <mergeCell ref="I17:I22"/>
    <mergeCell ref="J17:J22"/>
    <mergeCell ref="K17:K22"/>
    <mergeCell ref="L17:L22"/>
    <mergeCell ref="I23:I28"/>
    <mergeCell ref="J23:J28"/>
    <mergeCell ref="K23:K28"/>
    <mergeCell ref="L23:L28"/>
    <mergeCell ref="I29:I34"/>
    <mergeCell ref="J29:J34"/>
    <mergeCell ref="K29:K34"/>
    <mergeCell ref="L29:L34"/>
    <mergeCell ref="I35:I40"/>
    <mergeCell ref="J35:J40"/>
    <mergeCell ref="K35:K40"/>
    <mergeCell ref="L35:L40"/>
    <mergeCell ref="I80:I82"/>
    <mergeCell ref="I41:I46"/>
    <mergeCell ref="J41:J46"/>
    <mergeCell ref="K41:K46"/>
    <mergeCell ref="L41:L46"/>
    <mergeCell ref="I47:I48"/>
    <mergeCell ref="J47:J48"/>
    <mergeCell ref="K47:K48"/>
    <mergeCell ref="L47:L48"/>
    <mergeCell ref="I65:I67"/>
    <mergeCell ref="I68:I70"/>
    <mergeCell ref="I71:I73"/>
    <mergeCell ref="I74:I76"/>
    <mergeCell ref="I77:I79"/>
    <mergeCell ref="K77:K79"/>
    <mergeCell ref="K80:K82"/>
    <mergeCell ref="J65:J67"/>
    <mergeCell ref="J68:J70"/>
    <mergeCell ref="J71:J73"/>
    <mergeCell ref="J74:J76"/>
    <mergeCell ref="J77:J79"/>
    <mergeCell ref="J80:J82"/>
    <mergeCell ref="B1:L2"/>
    <mergeCell ref="B3:L3"/>
    <mergeCell ref="M52:M62"/>
    <mergeCell ref="M65:M82"/>
    <mergeCell ref="B50:L50"/>
    <mergeCell ref="L65:L67"/>
    <mergeCell ref="L68:L70"/>
    <mergeCell ref="L71:L73"/>
    <mergeCell ref="L74:L76"/>
    <mergeCell ref="L77:L79"/>
    <mergeCell ref="L80:L82"/>
    <mergeCell ref="K65:K67"/>
    <mergeCell ref="K68:K70"/>
    <mergeCell ref="K71:K73"/>
    <mergeCell ref="K74:K7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R63"/>
  <sheetViews>
    <sheetView showGridLines="0" zoomScale="115" zoomScaleNormal="115" workbookViewId="0">
      <selection activeCell="C15" sqref="C15"/>
    </sheetView>
  </sheetViews>
  <sheetFormatPr defaultColWidth="8.7109375" defaultRowHeight="12.75" outlineLevelCol="1"/>
  <cols>
    <col min="1" max="1" width="2.140625" customWidth="1"/>
    <col min="2" max="2" width="16" customWidth="1"/>
    <col min="3" max="3" width="87.140625" customWidth="1"/>
    <col min="4" max="4" width="12" customWidth="1"/>
    <col min="5" max="5" width="9.5703125" customWidth="1"/>
    <col min="6" max="7" width="9.42578125" hidden="1" customWidth="1" outlineLevel="1"/>
    <col min="8" max="8" width="18" hidden="1" customWidth="1" outlineLevel="1"/>
    <col min="9" max="9" width="17.7109375" hidden="1" customWidth="1" outlineLevel="1"/>
    <col min="10" max="10" width="17.85546875" hidden="1" customWidth="1" outlineLevel="1"/>
    <col min="11" max="11" width="5.28515625" style="32" customWidth="1" collapsed="1"/>
    <col min="12" max="12" width="6.28515625" style="32" customWidth="1" outlineLevel="1"/>
    <col min="13" max="13" width="8.85546875" customWidth="1" outlineLevel="1"/>
    <col min="14" max="14" width="16.140625" customWidth="1" outlineLevel="1"/>
    <col min="15" max="15" width="23" customWidth="1" outlineLevel="1"/>
    <col min="16" max="16" width="38.7109375" customWidth="1" outlineLevel="1"/>
    <col min="17" max="17" width="14.42578125" customWidth="1"/>
    <col min="18" max="18" width="12.140625" customWidth="1"/>
  </cols>
  <sheetData>
    <row r="1" spans="1:18" ht="11.25" customHeight="1"/>
    <row r="2" spans="1:18" ht="18.75" customHeight="1">
      <c r="A2" s="114"/>
      <c r="B2" s="122" t="s">
        <v>336</v>
      </c>
      <c r="C2" s="275" t="s">
        <v>337</v>
      </c>
      <c r="D2" s="275"/>
      <c r="E2" s="275"/>
      <c r="F2" s="276" t="s">
        <v>338</v>
      </c>
      <c r="G2" s="276"/>
      <c r="H2" s="276"/>
      <c r="I2" s="276"/>
      <c r="J2" s="276"/>
      <c r="K2" s="123"/>
      <c r="L2" s="277" t="s">
        <v>339</v>
      </c>
      <c r="M2" s="277"/>
      <c r="N2" s="277"/>
      <c r="O2" s="277"/>
      <c r="P2" s="277"/>
    </row>
    <row r="3" spans="1:18" ht="19.5" customHeight="1">
      <c r="B3" s="278" t="s">
        <v>340</v>
      </c>
      <c r="C3" s="278"/>
      <c r="D3" s="278"/>
      <c r="E3" s="278"/>
      <c r="F3" s="124"/>
      <c r="G3" s="124" t="s">
        <v>341</v>
      </c>
      <c r="H3" s="124"/>
      <c r="I3" s="124"/>
      <c r="J3" s="125"/>
      <c r="K3" s="126"/>
      <c r="L3" s="127"/>
      <c r="M3" s="71"/>
      <c r="N3" s="71"/>
      <c r="O3" s="71"/>
      <c r="P3" s="72"/>
    </row>
    <row r="4" spans="1:18" ht="10.5" customHeight="1">
      <c r="B4" s="128" t="s">
        <v>22</v>
      </c>
      <c r="C4" s="71"/>
      <c r="D4" s="71"/>
      <c r="E4" s="72"/>
      <c r="F4" s="71"/>
      <c r="G4" s="279" t="s">
        <v>342</v>
      </c>
      <c r="H4" s="279"/>
      <c r="I4" s="279"/>
      <c r="J4" s="279"/>
      <c r="K4" s="126"/>
      <c r="L4" s="129"/>
      <c r="M4" s="201" t="s">
        <v>343</v>
      </c>
      <c r="N4" s="130"/>
      <c r="O4" s="130"/>
      <c r="P4" s="131"/>
    </row>
    <row r="5" spans="1:18" ht="13.5" customHeight="1">
      <c r="B5" s="10" t="s">
        <v>2</v>
      </c>
      <c r="C5" s="132" t="s">
        <v>3</v>
      </c>
      <c r="D5" s="130"/>
      <c r="E5" s="72"/>
      <c r="F5" s="71"/>
      <c r="G5" s="271" t="s">
        <v>344</v>
      </c>
      <c r="H5" s="271"/>
      <c r="I5" s="271"/>
      <c r="J5" s="271"/>
      <c r="K5" s="126"/>
      <c r="L5" s="129"/>
      <c r="M5" s="272"/>
      <c r="N5" s="272"/>
      <c r="O5" s="272"/>
      <c r="P5" s="272"/>
    </row>
    <row r="6" spans="1:18" ht="11.25" customHeight="1">
      <c r="B6" s="200" t="s">
        <v>4</v>
      </c>
      <c r="C6" s="132" t="s">
        <v>5</v>
      </c>
      <c r="D6" s="130"/>
      <c r="E6" s="72"/>
      <c r="F6" s="71"/>
      <c r="G6" s="271" t="s">
        <v>345</v>
      </c>
      <c r="H6" s="271"/>
      <c r="I6" s="271"/>
      <c r="J6" s="271"/>
      <c r="K6" s="133"/>
      <c r="L6" s="129"/>
      <c r="M6" s="273" t="s">
        <v>346</v>
      </c>
      <c r="N6" s="273"/>
      <c r="O6" s="273"/>
      <c r="P6" s="273"/>
    </row>
    <row r="7" spans="1:18" ht="13.5" customHeight="1">
      <c r="B7" s="16" t="s">
        <v>6</v>
      </c>
      <c r="C7" s="132" t="s">
        <v>7</v>
      </c>
      <c r="D7" s="130"/>
      <c r="E7" s="72"/>
      <c r="F7" s="71"/>
      <c r="G7" s="71"/>
      <c r="H7" s="134" t="s">
        <v>19</v>
      </c>
      <c r="I7" s="134" t="s">
        <v>347</v>
      </c>
      <c r="J7" s="134" t="s">
        <v>348</v>
      </c>
      <c r="K7" s="126"/>
      <c r="L7" s="129"/>
      <c r="M7" s="130"/>
      <c r="N7" s="130"/>
      <c r="O7" s="130"/>
      <c r="P7" s="131"/>
    </row>
    <row r="8" spans="1:18" ht="12" customHeight="1">
      <c r="B8" s="274" t="s">
        <v>349</v>
      </c>
      <c r="C8" s="274"/>
      <c r="D8" s="274"/>
      <c r="E8" s="274"/>
      <c r="F8" s="135"/>
      <c r="G8" s="135"/>
      <c r="H8" s="136" t="s">
        <v>42</v>
      </c>
      <c r="I8" s="137">
        <v>0</v>
      </c>
      <c r="J8" s="138">
        <v>80</v>
      </c>
      <c r="K8" s="126"/>
      <c r="L8" s="139"/>
      <c r="M8" s="273" t="s">
        <v>350</v>
      </c>
      <c r="N8" s="273"/>
      <c r="O8" s="273"/>
      <c r="P8" s="273"/>
    </row>
    <row r="9" spans="1:18" ht="9" customHeight="1">
      <c r="B9" s="140"/>
      <c r="C9" s="110"/>
      <c r="D9" s="110"/>
      <c r="E9" s="111"/>
      <c r="F9" s="141"/>
      <c r="G9" s="141"/>
      <c r="H9" s="141"/>
      <c r="I9" s="141"/>
      <c r="J9" s="142"/>
      <c r="K9" s="143"/>
      <c r="L9" s="144"/>
      <c r="M9" s="141"/>
      <c r="N9" s="141"/>
      <c r="O9" s="141"/>
      <c r="P9" s="142"/>
    </row>
    <row r="10" spans="1:18" ht="38.25" customHeight="1">
      <c r="B10" s="77" t="s">
        <v>10</v>
      </c>
      <c r="C10" s="77" t="s">
        <v>351</v>
      </c>
      <c r="D10" s="77" t="s">
        <v>20</v>
      </c>
      <c r="E10" s="77" t="s">
        <v>21</v>
      </c>
      <c r="F10" s="145" t="s">
        <v>352</v>
      </c>
      <c r="G10" s="145" t="s">
        <v>19</v>
      </c>
      <c r="H10" s="145" t="s">
        <v>353</v>
      </c>
      <c r="I10" s="145" t="s">
        <v>354</v>
      </c>
      <c r="J10" s="145" t="s">
        <v>355</v>
      </c>
      <c r="K10" s="146" t="s">
        <v>356</v>
      </c>
      <c r="L10" s="147" t="s">
        <v>14</v>
      </c>
      <c r="M10" s="147" t="s">
        <v>16</v>
      </c>
      <c r="N10" s="147" t="s">
        <v>17</v>
      </c>
      <c r="O10" s="147" t="s">
        <v>15</v>
      </c>
      <c r="P10" s="147" t="s">
        <v>357</v>
      </c>
    </row>
    <row r="11" spans="1:18" ht="18">
      <c r="B11" s="23" t="s">
        <v>273</v>
      </c>
      <c r="C11" s="24" t="str">
        <f>VLOOKUP(B11,ИСХОДНИК!A:N,3,FALSE())</f>
        <v>Двухступенчатый электромагнитный клапан PMLX 80</v>
      </c>
      <c r="D11" s="28">
        <f>VLOOKUP(Динамический!B11,ИСХОДНИК!A:N,13,FALSE())</f>
        <v>2900</v>
      </c>
      <c r="E11" s="28">
        <f>VLOOKUP(Динамический!B11,ИСХОДНИК!A:N,14,FALSE())</f>
        <v>3480</v>
      </c>
      <c r="F11" s="148">
        <v>1</v>
      </c>
      <c r="G11" s="149" t="str">
        <f>VLOOKUP(B11,ИСХОДНИК!A:P,15,FALSE())</f>
        <v>U6 PL40R-Project</v>
      </c>
      <c r="H11" s="150" t="e">
        <f>D11*(1-$I$7)*F11</f>
        <v>#VALUE!</v>
      </c>
      <c r="I11" s="150" t="e">
        <f>D11*(1-$I$7)*F11</f>
        <v>#VALUE!</v>
      </c>
      <c r="J11" s="151" t="e">
        <f>I11*$J$7</f>
        <v>#VALUE!</v>
      </c>
      <c r="K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  <c r="L11" s="152">
        <f>VLOOKUP(B11,ИСХОДНИК!A:N,7,FALSE())</f>
        <v>80</v>
      </c>
      <c r="M11" s="152" t="str">
        <f>VLOOKUP(B11,ИСХОДНИК!A:N,8,FALSE())</f>
        <v>28 / 30</v>
      </c>
      <c r="N11" s="152" t="str">
        <f>VLOOKUP(B11,ИСХОДНИК!A:N,9,FALSE())</f>
        <v xml:space="preserve"> -45…120</v>
      </c>
      <c r="O11" s="24" t="str">
        <f>VLOOKUP(B11,ИСХОДНИК!A:N,10,FALSE())</f>
        <v>R717 и фреоны</v>
      </c>
      <c r="P11" s="24" t="str">
        <f>VLOOKUP(B11,ИСХОДНИК!A:N,11,FALSE())</f>
        <v>Фланец. Ответные фланцы под сварку DIN</v>
      </c>
      <c r="R11" s="28"/>
    </row>
    <row r="12" spans="1:18" ht="18">
      <c r="B12" s="23"/>
      <c r="C12" s="24" t="e">
        <f>VLOOKUP(B12,ИСХОДНИК!A:N,3,FALSE())</f>
        <v>#N/A</v>
      </c>
      <c r="D12" s="28" t="e">
        <f>VLOOKUP(Динамический!B12,ИСХОДНИК!A:N,13,FALSE())</f>
        <v>#N/A</v>
      </c>
      <c r="E12" s="28" t="e">
        <f>VLOOKUP(Динамический!B12,ИСХОДНИК!A:N,14,FALSE())</f>
        <v>#N/A</v>
      </c>
      <c r="F12" s="148">
        <v>1</v>
      </c>
      <c r="G12" s="149" t="e">
        <f>VLOOKUP(B12,ИСХОДНИК!A:P,15,FALSE())</f>
        <v>#N/A</v>
      </c>
      <c r="H12" s="150" t="e">
        <f t="shared" ref="H12:H43" si="0">D12*(1-$C$3)*F12</f>
        <v>#N/A</v>
      </c>
      <c r="I12" s="150" t="e">
        <f t="shared" ref="I12:I43" si="1">D12*(1-$C$3)*F12</f>
        <v>#N/A</v>
      </c>
      <c r="J12" s="151" t="e">
        <f t="shared" ref="J12:J43" si="2">I12*$D$3</f>
        <v>#N/A</v>
      </c>
      <c r="K12" s="29" t="e">
        <f>IF(VLOOKUP(B12,ИСХОДНИК!A:R,18,FALSE())=1,ИСХОДНИК!$T$2,IF(VLOOKUP(B12,ИСХОДНИК!A:R,18,FALSE())=2,ИСХОДНИК!$T$3,IF(VLOOKUP(B12,ИСХОДНИК!A:R,18,FALSE())=3,ИСХОДНИК!$T$4)))</f>
        <v>#N/A</v>
      </c>
      <c r="L12" s="152" t="e">
        <f>VLOOKUP(B12,ИСХОДНИК!A:N,7,FALSE())</f>
        <v>#N/A</v>
      </c>
      <c r="M12" s="152" t="e">
        <f>VLOOKUP(B12,ИСХОДНИК!A:N,8,FALSE())</f>
        <v>#N/A</v>
      </c>
      <c r="N12" s="152" t="e">
        <f>VLOOKUP(B12,ИСХОДНИК!A:N,9,FALSE())</f>
        <v>#N/A</v>
      </c>
      <c r="O12" s="24" t="e">
        <f>VLOOKUP(B12,ИСХОДНИК!A:N,10,FALSE())</f>
        <v>#N/A</v>
      </c>
      <c r="P12" s="24" t="e">
        <f>VLOOKUP(B12,ИСХОДНИК!A:N,11,FALSE())</f>
        <v>#N/A</v>
      </c>
    </row>
    <row r="13" spans="1:18" ht="18">
      <c r="B13" s="23"/>
      <c r="C13" s="24" t="e">
        <f>VLOOKUP(B13,ИСХОДНИК!A:N,3,FALSE())</f>
        <v>#N/A</v>
      </c>
      <c r="D13" s="28" t="e">
        <f>VLOOKUP(Динамический!B13,ИСХОДНИК!A:N,13,FALSE())</f>
        <v>#N/A</v>
      </c>
      <c r="E13" s="28" t="e">
        <f>VLOOKUP(Динамический!B13,ИСХОДНИК!A:N,14,FALSE())</f>
        <v>#N/A</v>
      </c>
      <c r="F13" s="148">
        <v>1</v>
      </c>
      <c r="G13" s="149" t="e">
        <f>VLOOKUP(B13,ИСХОДНИК!A:P,15,FALSE())</f>
        <v>#N/A</v>
      </c>
      <c r="H13" s="150" t="e">
        <f t="shared" si="0"/>
        <v>#N/A</v>
      </c>
      <c r="I13" s="150" t="e">
        <f t="shared" si="1"/>
        <v>#N/A</v>
      </c>
      <c r="J13" s="151" t="e">
        <f t="shared" si="2"/>
        <v>#N/A</v>
      </c>
      <c r="K13" s="29" t="e">
        <f>IF(VLOOKUP(B13,ИСХОДНИК!A:R,18,FALSE())=1,ИСХОДНИК!$T$2,IF(VLOOKUP(B13,ИСХОДНИК!A:R,18,FALSE())=2,ИСХОДНИК!$T$3,IF(VLOOKUP(B13,ИСХОДНИК!A:R,18,FALSE())=3,ИСХОДНИК!$T$4)))</f>
        <v>#N/A</v>
      </c>
      <c r="L13" s="152" t="e">
        <f>VLOOKUP(B13,ИСХОДНИК!A:N,7,FALSE())</f>
        <v>#N/A</v>
      </c>
      <c r="M13" s="152" t="e">
        <f>VLOOKUP(B13,ИСХОДНИК!A:N,8,FALSE())</f>
        <v>#N/A</v>
      </c>
      <c r="N13" s="152" t="e">
        <f>VLOOKUP(B13,ИСХОДНИК!A:N,9,FALSE())</f>
        <v>#N/A</v>
      </c>
      <c r="O13" s="24" t="e">
        <f>VLOOKUP(B13,ИСХОДНИК!A:N,10,FALSE())</f>
        <v>#N/A</v>
      </c>
      <c r="P13" s="24" t="e">
        <f>VLOOKUP(B13,ИСХОДНИК!A:N,11,FALSE())</f>
        <v>#N/A</v>
      </c>
    </row>
    <row r="14" spans="1:18" ht="18">
      <c r="B14" s="23"/>
      <c r="C14" s="24" t="e">
        <f>VLOOKUP(B14,ИСХОДНИК!A:N,3,FALSE())</f>
        <v>#N/A</v>
      </c>
      <c r="D14" s="28" t="e">
        <f>VLOOKUP(Динамический!B14,ИСХОДНИК!A:N,13,FALSE())</f>
        <v>#N/A</v>
      </c>
      <c r="E14" s="28" t="e">
        <f>VLOOKUP(Динамический!B14,ИСХОДНИК!A:N,14,FALSE())</f>
        <v>#N/A</v>
      </c>
      <c r="F14" s="148">
        <v>1</v>
      </c>
      <c r="G14" s="149" t="e">
        <f>VLOOKUP(B14,ИСХОДНИК!A:P,15,FALSE())</f>
        <v>#N/A</v>
      </c>
      <c r="H14" s="150" t="e">
        <f t="shared" si="0"/>
        <v>#N/A</v>
      </c>
      <c r="I14" s="150" t="e">
        <f t="shared" si="1"/>
        <v>#N/A</v>
      </c>
      <c r="J14" s="151" t="e">
        <f t="shared" si="2"/>
        <v>#N/A</v>
      </c>
      <c r="K14" s="29" t="e">
        <f>IF(VLOOKUP(B14,ИСХОДНИК!A:R,18,FALSE())=1,ИСХОДНИК!$T$2,IF(VLOOKUP(B14,ИСХОДНИК!A:R,18,FALSE())=2,ИСХОДНИК!$T$3,IF(VLOOKUP(B14,ИСХОДНИК!A:R,18,FALSE())=3,ИСХОДНИК!$T$4)))</f>
        <v>#N/A</v>
      </c>
      <c r="L14" s="152" t="e">
        <f>VLOOKUP(B14,ИСХОДНИК!A:N,7,FALSE())</f>
        <v>#N/A</v>
      </c>
      <c r="M14" s="152" t="e">
        <f>VLOOKUP(B14,ИСХОДНИК!A:N,8,FALSE())</f>
        <v>#N/A</v>
      </c>
      <c r="N14" s="152" t="e">
        <f>VLOOKUP(B14,ИСХОДНИК!A:N,9,FALSE())</f>
        <v>#N/A</v>
      </c>
      <c r="O14" s="24" t="e">
        <f>VLOOKUP(B14,ИСХОДНИК!A:N,10,FALSE())</f>
        <v>#N/A</v>
      </c>
      <c r="P14" s="24" t="e">
        <f>VLOOKUP(B14,ИСХОДНИК!A:N,11,FALSE())</f>
        <v>#N/A</v>
      </c>
    </row>
    <row r="15" spans="1:18" ht="21.75" customHeight="1">
      <c r="B15" s="23"/>
      <c r="C15" s="24" t="e">
        <f>VLOOKUP(B15,ИСХОДНИК!A:N,3,FALSE())</f>
        <v>#N/A</v>
      </c>
      <c r="D15" s="28" t="e">
        <f>VLOOKUP(Динамический!B15,ИСХОДНИК!A:N,13,FALSE())</f>
        <v>#N/A</v>
      </c>
      <c r="E15" s="28" t="e">
        <f>VLOOKUP(Динамический!B15,ИСХОДНИК!A:N,14,FALSE())</f>
        <v>#N/A</v>
      </c>
      <c r="F15" s="148">
        <v>1</v>
      </c>
      <c r="G15" s="149" t="e">
        <f>VLOOKUP(B15,ИСХОДНИК!A:P,15,FALSE())</f>
        <v>#N/A</v>
      </c>
      <c r="H15" s="150" t="e">
        <f t="shared" si="0"/>
        <v>#N/A</v>
      </c>
      <c r="I15" s="150" t="e">
        <f t="shared" si="1"/>
        <v>#N/A</v>
      </c>
      <c r="J15" s="151" t="e">
        <f t="shared" si="2"/>
        <v>#N/A</v>
      </c>
      <c r="K15" s="29" t="e">
        <f>IF(VLOOKUP(B15,ИСХОДНИК!A:R,18,FALSE())=1,ИСХОДНИК!$T$2,IF(VLOOKUP(B15,ИСХОДНИК!A:R,18,FALSE())=2,ИСХОДНИК!$T$3,IF(VLOOKUP(B15,ИСХОДНИК!A:R,18,FALSE())=3,ИСХОДНИК!$T$4)))</f>
        <v>#N/A</v>
      </c>
      <c r="L15" s="152" t="e">
        <f>VLOOKUP(B15,ИСХОДНИК!A:N,7,FALSE())</f>
        <v>#N/A</v>
      </c>
      <c r="M15" s="152" t="e">
        <f>VLOOKUP(B15,ИСХОДНИК!A:N,8,FALSE())</f>
        <v>#N/A</v>
      </c>
      <c r="N15" s="152" t="e">
        <f>VLOOKUP(B15,ИСХОДНИК!A:N,9,FALSE())</f>
        <v>#N/A</v>
      </c>
      <c r="O15" s="24" t="e">
        <f>VLOOKUP(B15,ИСХОДНИК!A:N,10,FALSE())</f>
        <v>#N/A</v>
      </c>
      <c r="P15" s="24" t="e">
        <f>VLOOKUP(B15,ИСХОДНИК!A:N,11,FALSE())</f>
        <v>#N/A</v>
      </c>
    </row>
    <row r="16" spans="1:18" ht="18">
      <c r="B16" s="23"/>
      <c r="C16" s="24" t="e">
        <f>VLOOKUP(B16,ИСХОДНИК!A:N,3,FALSE())</f>
        <v>#N/A</v>
      </c>
      <c r="D16" s="28" t="e">
        <f>VLOOKUP(Динамический!B16,ИСХОДНИК!A:N,13,FALSE())</f>
        <v>#N/A</v>
      </c>
      <c r="E16" s="28" t="e">
        <f>VLOOKUP(Динамический!B16,ИСХОДНИК!A:N,14,FALSE())</f>
        <v>#N/A</v>
      </c>
      <c r="F16" s="148">
        <v>1</v>
      </c>
      <c r="G16" s="149" t="e">
        <f>VLOOKUP(B16,ИСХОДНИК!A:P,15,FALSE())</f>
        <v>#N/A</v>
      </c>
      <c r="H16" s="150" t="e">
        <f t="shared" si="0"/>
        <v>#N/A</v>
      </c>
      <c r="I16" s="150" t="e">
        <f t="shared" si="1"/>
        <v>#N/A</v>
      </c>
      <c r="J16" s="151" t="e">
        <f t="shared" si="2"/>
        <v>#N/A</v>
      </c>
      <c r="K16" s="29" t="e">
        <f>IF(VLOOKUP(B16,ИСХОДНИК!A:R,18,FALSE())=1,ИСХОДНИК!$T$2,IF(VLOOKUP(B16,ИСХОДНИК!A:R,18,FALSE())=2,ИСХОДНИК!$T$3,IF(VLOOKUP(B16,ИСХОДНИК!A:R,18,FALSE())=3,ИСХОДНИК!$T$4)))</f>
        <v>#N/A</v>
      </c>
      <c r="L16" s="152" t="e">
        <f>VLOOKUP(B16,ИСХОДНИК!A:N,7,FALSE())</f>
        <v>#N/A</v>
      </c>
      <c r="M16" s="152" t="e">
        <f>VLOOKUP(B16,ИСХОДНИК!A:N,8,FALSE())</f>
        <v>#N/A</v>
      </c>
      <c r="N16" s="152" t="e">
        <f>VLOOKUP(B16,ИСХОДНИК!A:N,9,FALSE())</f>
        <v>#N/A</v>
      </c>
      <c r="O16" s="24" t="e">
        <f>VLOOKUP(B16,ИСХОДНИК!A:N,10,FALSE())</f>
        <v>#N/A</v>
      </c>
      <c r="P16" s="24" t="e">
        <f>VLOOKUP(B16,ИСХОДНИК!A:N,11,FALSE())</f>
        <v>#N/A</v>
      </c>
    </row>
    <row r="17" spans="2:16" ht="18">
      <c r="B17" s="23"/>
      <c r="C17" s="152" t="e">
        <f>VLOOKUP(B17,ИСХОДНИК!A:N,3,FALSE())</f>
        <v>#N/A</v>
      </c>
      <c r="D17" s="28" t="e">
        <f>VLOOKUP(Динамический!B17,ИСХОДНИК!A:N,13,FALSE())</f>
        <v>#N/A</v>
      </c>
      <c r="E17" s="28" t="e">
        <f>VLOOKUP(Динамический!B17,ИСХОДНИК!A:N,14,FALSE())</f>
        <v>#N/A</v>
      </c>
      <c r="F17" s="148">
        <v>1</v>
      </c>
      <c r="G17" s="149" t="e">
        <f>VLOOKUP(B17,ИСХОДНИК!A:P,15,FALSE())</f>
        <v>#N/A</v>
      </c>
      <c r="H17" s="150" t="e">
        <f t="shared" si="0"/>
        <v>#N/A</v>
      </c>
      <c r="I17" s="150" t="e">
        <f t="shared" si="1"/>
        <v>#N/A</v>
      </c>
      <c r="J17" s="151" t="e">
        <f t="shared" si="2"/>
        <v>#N/A</v>
      </c>
      <c r="K17" s="29" t="e">
        <f>IF(VLOOKUP(B17,ИСХОДНИК!A:R,18,FALSE())=1,ИСХОДНИК!$T$2,IF(VLOOKUP(B17,ИСХОДНИК!A:R,18,FALSE())=2,ИСХОДНИК!$T$3,IF(VLOOKUP(B17,ИСХОДНИК!A:R,18,FALSE())=3,ИСХОДНИК!$T$4)))</f>
        <v>#N/A</v>
      </c>
      <c r="L17" s="152" t="e">
        <f>VLOOKUP(B17,ИСХОДНИК!A:N,7,FALSE())</f>
        <v>#N/A</v>
      </c>
      <c r="M17" s="152" t="e">
        <f>VLOOKUP(B17,ИСХОДНИК!A:N,8,FALSE())</f>
        <v>#N/A</v>
      </c>
      <c r="N17" s="152" t="e">
        <f>VLOOKUP(B17,ИСХОДНИК!A:N,9,FALSE())</f>
        <v>#N/A</v>
      </c>
      <c r="O17" s="24" t="e">
        <f>VLOOKUP(B17,ИСХОДНИК!A:N,10,FALSE())</f>
        <v>#N/A</v>
      </c>
      <c r="P17" s="24" t="e">
        <f>VLOOKUP(B17,ИСХОДНИК!A:N,11,FALSE())</f>
        <v>#N/A</v>
      </c>
    </row>
    <row r="18" spans="2:16" ht="18">
      <c r="B18" s="23" t="s">
        <v>331</v>
      </c>
      <c r="C18" s="24" t="e">
        <f>VLOOKUP(B18,ИСХОДНИК!A:N,3,FALSE())</f>
        <v>#N/A</v>
      </c>
      <c r="D18" s="28" t="e">
        <f>VLOOKUP(Динамический!B18,ИСХОДНИК!A:N,13,FALSE())</f>
        <v>#N/A</v>
      </c>
      <c r="E18" s="28" t="e">
        <f>VLOOKUP(Динамический!B18,ИСХОДНИК!A:N,14,FALSE())</f>
        <v>#N/A</v>
      </c>
      <c r="F18" s="148">
        <v>1</v>
      </c>
      <c r="G18" s="149" t="e">
        <f>VLOOKUP(B18,ИСХОДНИК!A:P,15,FALSE())</f>
        <v>#N/A</v>
      </c>
      <c r="H18" s="150" t="e">
        <f t="shared" si="0"/>
        <v>#N/A</v>
      </c>
      <c r="I18" s="150" t="e">
        <f t="shared" si="1"/>
        <v>#N/A</v>
      </c>
      <c r="J18" s="151" t="e">
        <f t="shared" si="2"/>
        <v>#N/A</v>
      </c>
      <c r="K18" s="29" t="e">
        <f>IF(VLOOKUP(B18,ИСХОДНИК!A:R,18,FALSE())=1,ИСХОДНИК!$T$2,IF(VLOOKUP(B18,ИСХОДНИК!A:R,18,FALSE())=2,ИСХОДНИК!$T$3,IF(VLOOKUP(B18,ИСХОДНИК!A:R,18,FALSE())=3,ИСХОДНИК!$T$4)))</f>
        <v>#N/A</v>
      </c>
      <c r="L18" s="152" t="e">
        <f>VLOOKUP(B18,ИСХОДНИК!A:N,7,FALSE())</f>
        <v>#N/A</v>
      </c>
      <c r="M18" s="152" t="e">
        <f>VLOOKUP(B18,ИСХОДНИК!A:N,8,FALSE())</f>
        <v>#N/A</v>
      </c>
      <c r="N18" s="152" t="e">
        <f>VLOOKUP(B18,ИСХОДНИК!A:N,9,FALSE())</f>
        <v>#N/A</v>
      </c>
      <c r="O18" s="24" t="e">
        <f>VLOOKUP(B18,ИСХОДНИК!A:N,10,FALSE())</f>
        <v>#N/A</v>
      </c>
      <c r="P18" s="24" t="e">
        <f>VLOOKUP(B18,ИСХОДНИК!A:N,11,FALSE())</f>
        <v>#N/A</v>
      </c>
    </row>
    <row r="19" spans="2:16" ht="18">
      <c r="B19" s="23" t="s">
        <v>331</v>
      </c>
      <c r="C19" s="149" t="e">
        <f>VLOOKUP(B19,ИСХОДНИК!A:N,3,FALSE())</f>
        <v>#N/A</v>
      </c>
      <c r="D19" s="28" t="e">
        <f>VLOOKUP(Динамический!B19,ИСХОДНИК!A:N,13,FALSE())</f>
        <v>#N/A</v>
      </c>
      <c r="E19" s="28" t="e">
        <f>VLOOKUP(Динамический!B19,ИСХОДНИК!A:N,14,FALSE())</f>
        <v>#N/A</v>
      </c>
      <c r="F19" s="148">
        <v>1</v>
      </c>
      <c r="G19" s="149" t="e">
        <f>VLOOKUP(B19,ИСХОДНИК!A:P,15,FALSE())</f>
        <v>#N/A</v>
      </c>
      <c r="H19" s="150" t="e">
        <f t="shared" si="0"/>
        <v>#N/A</v>
      </c>
      <c r="I19" s="150" t="e">
        <f t="shared" si="1"/>
        <v>#N/A</v>
      </c>
      <c r="J19" s="151" t="e">
        <f t="shared" si="2"/>
        <v>#N/A</v>
      </c>
      <c r="K19" s="29" t="e">
        <f>IF(VLOOKUP(B19,ИСХОДНИК!A:R,18,FALSE())=1,ИСХОДНИК!$T$2,IF(VLOOKUP(B19,ИСХОДНИК!A:R,18,FALSE())=2,ИСХОДНИК!$T$3,IF(VLOOKUP(B19,ИСХОДНИК!A:R,18,FALSE())=3,ИСХОДНИК!$T$4)))</f>
        <v>#N/A</v>
      </c>
      <c r="L19" s="152" t="e">
        <f>VLOOKUP(B19,ИСХОДНИК!A:N,7,FALSE())</f>
        <v>#N/A</v>
      </c>
      <c r="M19" s="153" t="e">
        <f>VLOOKUP(B19,ИСХОДНИК!A:N,8,FALSE())</f>
        <v>#N/A</v>
      </c>
      <c r="N19" s="152" t="e">
        <f>VLOOKUP(B19,ИСХОДНИК!A:N,9,FALSE())</f>
        <v>#N/A</v>
      </c>
      <c r="O19" s="24" t="e">
        <f>VLOOKUP(B19,ИСХОДНИК!A:N,10,FALSE())</f>
        <v>#N/A</v>
      </c>
      <c r="P19" s="24" t="e">
        <f>VLOOKUP(B19,ИСХОДНИК!A:N,11,FALSE())</f>
        <v>#N/A</v>
      </c>
    </row>
    <row r="20" spans="2:16" ht="18">
      <c r="B20" s="23" t="s">
        <v>331</v>
      </c>
      <c r="C20" s="149" t="e">
        <f>VLOOKUP(B20,ИСХОДНИК!A:N,3,FALSE())</f>
        <v>#N/A</v>
      </c>
      <c r="D20" s="28" t="e">
        <f>VLOOKUP(Динамический!B20,ИСХОДНИК!A:N,13,FALSE())</f>
        <v>#N/A</v>
      </c>
      <c r="E20" s="28" t="e">
        <f>VLOOKUP(Динамический!B20,ИСХОДНИК!A:N,14,FALSE())</f>
        <v>#N/A</v>
      </c>
      <c r="F20" s="148">
        <v>1</v>
      </c>
      <c r="G20" s="149" t="e">
        <f>VLOOKUP(B20,ИСХОДНИК!A:P,15,FALSE())</f>
        <v>#N/A</v>
      </c>
      <c r="H20" s="150" t="e">
        <f t="shared" si="0"/>
        <v>#N/A</v>
      </c>
      <c r="I20" s="150" t="e">
        <f t="shared" si="1"/>
        <v>#N/A</v>
      </c>
      <c r="J20" s="151" t="e">
        <f t="shared" si="2"/>
        <v>#N/A</v>
      </c>
      <c r="K20" s="29" t="e">
        <f>IF(VLOOKUP(B20,ИСХОДНИК!A:R,18,FALSE())=1,ИСХОДНИК!$T$2,IF(VLOOKUP(B20,ИСХОДНИК!A:R,18,FALSE())=2,ИСХОДНИК!$T$3,IF(VLOOKUP(B20,ИСХОДНИК!A:R,18,FALSE())=3,ИСХОДНИК!$T$4)))</f>
        <v>#N/A</v>
      </c>
      <c r="L20" s="152" t="e">
        <f>VLOOKUP(B20,ИСХОДНИК!A:N,7,FALSE())</f>
        <v>#N/A</v>
      </c>
      <c r="M20" s="152" t="e">
        <f>VLOOKUP(B20,ИСХОДНИК!A:N,8,FALSE())</f>
        <v>#N/A</v>
      </c>
      <c r="N20" s="152" t="e">
        <f>VLOOKUP(B20,ИСХОДНИК!A:N,9,FALSE())</f>
        <v>#N/A</v>
      </c>
      <c r="O20" s="24" t="e">
        <f>VLOOKUP(B20,ИСХОДНИК!A:N,10,FALSE())</f>
        <v>#N/A</v>
      </c>
      <c r="P20" s="24" t="e">
        <f>VLOOKUP(B20,ИСХОДНИК!A:N,11,FALSE())</f>
        <v>#N/A</v>
      </c>
    </row>
    <row r="21" spans="2:16" ht="18">
      <c r="B21" s="23" t="s">
        <v>331</v>
      </c>
      <c r="C21" s="149" t="e">
        <f>VLOOKUP(B21,ИСХОДНИК!A:N,3,FALSE())</f>
        <v>#N/A</v>
      </c>
      <c r="D21" s="28" t="e">
        <f>VLOOKUP(Динамический!B21,ИСХОДНИК!A:N,13,FALSE())</f>
        <v>#N/A</v>
      </c>
      <c r="E21" s="28" t="e">
        <f>VLOOKUP(Динамический!B21,ИСХОДНИК!A:N,14,FALSE())</f>
        <v>#N/A</v>
      </c>
      <c r="F21" s="148">
        <v>1</v>
      </c>
      <c r="G21" s="149" t="e">
        <f>VLOOKUP(B21,ИСХОДНИК!A:P,15,FALSE())</f>
        <v>#N/A</v>
      </c>
      <c r="H21" s="150" t="e">
        <f t="shared" si="0"/>
        <v>#N/A</v>
      </c>
      <c r="I21" s="150" t="e">
        <f t="shared" si="1"/>
        <v>#N/A</v>
      </c>
      <c r="J21" s="151" t="e">
        <f t="shared" si="2"/>
        <v>#N/A</v>
      </c>
      <c r="K21" s="29" t="e">
        <f>IF(VLOOKUP(B21,ИСХОДНИК!A:R,18,FALSE())=1,ИСХОДНИК!$T$2,IF(VLOOKUP(B21,ИСХОДНИК!A:R,18,FALSE())=2,ИСХОДНИК!$T$3,IF(VLOOKUP(B21,ИСХОДНИК!A:R,18,FALSE())=3,ИСХОДНИК!$T$4)))</f>
        <v>#N/A</v>
      </c>
      <c r="L21" s="152" t="e">
        <f>VLOOKUP(B21,ИСХОДНИК!A:N,7,FALSE())</f>
        <v>#N/A</v>
      </c>
      <c r="M21" s="152" t="e">
        <f>VLOOKUP(B21,ИСХОДНИК!A:N,8,FALSE())</f>
        <v>#N/A</v>
      </c>
      <c r="N21" s="152" t="e">
        <f>VLOOKUP(B21,ИСХОДНИК!A:N,9,FALSE())</f>
        <v>#N/A</v>
      </c>
      <c r="O21" s="24" t="e">
        <f>VLOOKUP(B21,ИСХОДНИК!A:N,10,FALSE())</f>
        <v>#N/A</v>
      </c>
      <c r="P21" s="24" t="e">
        <f>VLOOKUP(B21,ИСХОДНИК!A:N,11,FALSE())</f>
        <v>#N/A</v>
      </c>
    </row>
    <row r="22" spans="2:16" ht="18">
      <c r="B22" s="23" t="s">
        <v>331</v>
      </c>
      <c r="C22" s="149" t="e">
        <f>VLOOKUP(B22,ИСХОДНИК!A:N,3,FALSE())</f>
        <v>#N/A</v>
      </c>
      <c r="D22" s="28" t="e">
        <f>VLOOKUP(Динамический!B22,ИСХОДНИК!A:N,13,FALSE())</f>
        <v>#N/A</v>
      </c>
      <c r="E22" s="28" t="e">
        <f>VLOOKUP(Динамический!B22,ИСХОДНИК!A:N,14,FALSE())</f>
        <v>#N/A</v>
      </c>
      <c r="F22" s="148">
        <v>1</v>
      </c>
      <c r="G22" s="149" t="e">
        <f>VLOOKUP(B22,ИСХОДНИК!A:P,15,FALSE())</f>
        <v>#N/A</v>
      </c>
      <c r="H22" s="150" t="e">
        <f t="shared" si="0"/>
        <v>#N/A</v>
      </c>
      <c r="I22" s="150" t="e">
        <f t="shared" si="1"/>
        <v>#N/A</v>
      </c>
      <c r="J22" s="151" t="e">
        <f t="shared" si="2"/>
        <v>#N/A</v>
      </c>
      <c r="K22" s="29" t="e">
        <f>IF(VLOOKUP(B22,ИСХОДНИК!A:R,18,FALSE())=1,ИСХОДНИК!$T$2,IF(VLOOKUP(B22,ИСХОДНИК!A:R,18,FALSE())=2,ИСХОДНИК!$T$3,IF(VLOOKUP(B22,ИСХОДНИК!A:R,18,FALSE())=3,ИСХОДНИК!$T$4)))</f>
        <v>#N/A</v>
      </c>
      <c r="L22" s="152" t="e">
        <f>VLOOKUP(B22,ИСХОДНИК!A:N,7,FALSE())</f>
        <v>#N/A</v>
      </c>
      <c r="M22" s="152" t="e">
        <f>VLOOKUP(B22,ИСХОДНИК!A:N,8,FALSE())</f>
        <v>#N/A</v>
      </c>
      <c r="N22" s="152" t="e">
        <f>VLOOKUP(B22,ИСХОДНИК!A:N,9,FALSE())</f>
        <v>#N/A</v>
      </c>
      <c r="O22" s="24" t="e">
        <f>VLOOKUP(B22,ИСХОДНИК!A:N,10,FALSE())</f>
        <v>#N/A</v>
      </c>
      <c r="P22" s="24" t="e">
        <f>VLOOKUP(B22,ИСХОДНИК!A:N,11,FALSE())</f>
        <v>#N/A</v>
      </c>
    </row>
    <row r="23" spans="2:16" ht="18">
      <c r="B23" s="23" t="s">
        <v>331</v>
      </c>
      <c r="C23" s="149" t="e">
        <f>VLOOKUP(B23,ИСХОДНИК!A:N,3,FALSE())</f>
        <v>#N/A</v>
      </c>
      <c r="D23" s="28" t="e">
        <f>VLOOKUP(Динамический!B23,ИСХОДНИК!A:N,13,FALSE())</f>
        <v>#N/A</v>
      </c>
      <c r="E23" s="28" t="e">
        <f>VLOOKUP(Динамический!B23,ИСХОДНИК!A:N,14,FALSE())</f>
        <v>#N/A</v>
      </c>
      <c r="F23" s="148">
        <v>1</v>
      </c>
      <c r="G23" s="149" t="e">
        <f>VLOOKUP(B23,ИСХОДНИК!A:P,15,FALSE())</f>
        <v>#N/A</v>
      </c>
      <c r="H23" s="150" t="e">
        <f t="shared" si="0"/>
        <v>#N/A</v>
      </c>
      <c r="I23" s="150" t="e">
        <f t="shared" si="1"/>
        <v>#N/A</v>
      </c>
      <c r="J23" s="151" t="e">
        <f t="shared" si="2"/>
        <v>#N/A</v>
      </c>
      <c r="K23" s="29" t="e">
        <f>IF(VLOOKUP(B23,ИСХОДНИК!A:R,18,FALSE())=1,ИСХОДНИК!$T$2,IF(VLOOKUP(B23,ИСХОДНИК!A:R,18,FALSE())=2,ИСХОДНИК!$T$3,IF(VLOOKUP(B23,ИСХОДНИК!A:R,18,FALSE())=3,ИСХОДНИК!$T$4)))</f>
        <v>#N/A</v>
      </c>
      <c r="L23" s="152" t="e">
        <f>VLOOKUP(B23,ИСХОДНИК!A:N,7,FALSE())</f>
        <v>#N/A</v>
      </c>
      <c r="M23" s="152" t="e">
        <f>VLOOKUP(B23,ИСХОДНИК!A:N,8,FALSE())</f>
        <v>#N/A</v>
      </c>
      <c r="N23" s="152" t="e">
        <f>VLOOKUP(B23,ИСХОДНИК!A:N,9,FALSE())</f>
        <v>#N/A</v>
      </c>
      <c r="O23" s="24" t="e">
        <f>VLOOKUP(B23,ИСХОДНИК!A:N,10,FALSE())</f>
        <v>#N/A</v>
      </c>
      <c r="P23" s="24" t="e">
        <f>VLOOKUP(B23,ИСХОДНИК!A:N,11,FALSE())</f>
        <v>#N/A</v>
      </c>
    </row>
    <row r="24" spans="2:16" ht="18">
      <c r="B24" s="23" t="s">
        <v>331</v>
      </c>
      <c r="C24" s="149" t="e">
        <f>VLOOKUP(B24,ИСХОДНИК!A:N,3,FALSE())</f>
        <v>#N/A</v>
      </c>
      <c r="D24" s="28" t="e">
        <f>VLOOKUP(Динамический!B24,ИСХОДНИК!A:N,13,FALSE())</f>
        <v>#N/A</v>
      </c>
      <c r="E24" s="28" t="e">
        <f>VLOOKUP(Динамический!B24,ИСХОДНИК!A:N,14,FALSE())</f>
        <v>#N/A</v>
      </c>
      <c r="F24" s="148">
        <v>1</v>
      </c>
      <c r="G24" s="149" t="e">
        <f>VLOOKUP(B24,ИСХОДНИК!A:P,15,FALSE())</f>
        <v>#N/A</v>
      </c>
      <c r="H24" s="150" t="e">
        <f t="shared" si="0"/>
        <v>#N/A</v>
      </c>
      <c r="I24" s="150" t="e">
        <f t="shared" si="1"/>
        <v>#N/A</v>
      </c>
      <c r="J24" s="151" t="e">
        <f t="shared" si="2"/>
        <v>#N/A</v>
      </c>
      <c r="K24" s="29" t="e">
        <f>IF(VLOOKUP(B24,ИСХОДНИК!A:R,18,FALSE())=1,ИСХОДНИК!$T$2,IF(VLOOKUP(B24,ИСХОДНИК!A:R,18,FALSE())=2,ИСХОДНИК!$T$3,IF(VLOOKUP(B24,ИСХОДНИК!A:R,18,FALSE())=3,ИСХОДНИК!$T$4)))</f>
        <v>#N/A</v>
      </c>
      <c r="L24" s="152" t="e">
        <f>VLOOKUP(B24,ИСХОДНИК!A:N,7,FALSE())</f>
        <v>#N/A</v>
      </c>
      <c r="M24" s="152" t="e">
        <f>VLOOKUP(B24,ИСХОДНИК!A:N,8,FALSE())</f>
        <v>#N/A</v>
      </c>
      <c r="N24" s="152" t="e">
        <f>VLOOKUP(B24,ИСХОДНИК!A:N,9,FALSE())</f>
        <v>#N/A</v>
      </c>
      <c r="O24" s="24" t="e">
        <f>VLOOKUP(B24,ИСХОДНИК!A:N,10,FALSE())</f>
        <v>#N/A</v>
      </c>
      <c r="P24" s="24" t="e">
        <f>VLOOKUP(B24,ИСХОДНИК!A:N,11,FALSE())</f>
        <v>#N/A</v>
      </c>
    </row>
    <row r="25" spans="2:16" ht="18">
      <c r="B25" s="23" t="s">
        <v>331</v>
      </c>
      <c r="C25" s="149" t="e">
        <f>VLOOKUP(B25,ИСХОДНИК!A:N,3,FALSE())</f>
        <v>#N/A</v>
      </c>
      <c r="D25" s="28" t="e">
        <f>VLOOKUP(Динамический!B25,ИСХОДНИК!A:N,13,FALSE())</f>
        <v>#N/A</v>
      </c>
      <c r="E25" s="28" t="e">
        <f>VLOOKUP(Динамический!B25,ИСХОДНИК!A:N,14,FALSE())</f>
        <v>#N/A</v>
      </c>
      <c r="F25" s="148">
        <v>1</v>
      </c>
      <c r="G25" s="149" t="e">
        <f>VLOOKUP(B25,ИСХОДНИК!A:P,15,FALSE())</f>
        <v>#N/A</v>
      </c>
      <c r="H25" s="150" t="e">
        <f t="shared" si="0"/>
        <v>#N/A</v>
      </c>
      <c r="I25" s="150" t="e">
        <f t="shared" si="1"/>
        <v>#N/A</v>
      </c>
      <c r="J25" s="151" t="e">
        <f t="shared" si="2"/>
        <v>#N/A</v>
      </c>
      <c r="K25" s="29" t="e">
        <f>IF(VLOOKUP(B25,ИСХОДНИК!A:R,18,FALSE())=1,ИСХОДНИК!$T$2,IF(VLOOKUP(B25,ИСХОДНИК!A:R,18,FALSE())=2,ИСХОДНИК!$T$3,IF(VLOOKUP(B25,ИСХОДНИК!A:R,18,FALSE())=3,ИСХОДНИК!$T$4)))</f>
        <v>#N/A</v>
      </c>
      <c r="L25" s="152" t="e">
        <f>VLOOKUP(B25,ИСХОДНИК!A:N,7,FALSE())</f>
        <v>#N/A</v>
      </c>
      <c r="M25" s="152" t="e">
        <f>VLOOKUP(B25,ИСХОДНИК!A:N,8,FALSE())</f>
        <v>#N/A</v>
      </c>
      <c r="N25" s="152" t="e">
        <f>VLOOKUP(B25,ИСХОДНИК!A:N,9,FALSE())</f>
        <v>#N/A</v>
      </c>
      <c r="O25" s="24" t="e">
        <f>VLOOKUP(B25,ИСХОДНИК!A:N,10,FALSE())</f>
        <v>#N/A</v>
      </c>
      <c r="P25" s="24" t="e">
        <f>VLOOKUP(B25,ИСХОДНИК!A:N,11,FALSE())</f>
        <v>#N/A</v>
      </c>
    </row>
    <row r="26" spans="2:16" ht="18">
      <c r="B26" s="23" t="s">
        <v>331</v>
      </c>
      <c r="C26" s="149" t="e">
        <f>VLOOKUP(B26,ИСХОДНИК!A:N,3,FALSE())</f>
        <v>#N/A</v>
      </c>
      <c r="D26" s="28" t="e">
        <f>VLOOKUP(Динамический!B26,ИСХОДНИК!A:N,13,FALSE())</f>
        <v>#N/A</v>
      </c>
      <c r="E26" s="28" t="e">
        <f>VLOOKUP(Динамический!B26,ИСХОДНИК!A:N,14,FALSE())</f>
        <v>#N/A</v>
      </c>
      <c r="F26" s="148">
        <v>1</v>
      </c>
      <c r="G26" s="149" t="e">
        <f>VLOOKUP(B26,ИСХОДНИК!A:P,15,FALSE())</f>
        <v>#N/A</v>
      </c>
      <c r="H26" s="150" t="e">
        <f t="shared" si="0"/>
        <v>#N/A</v>
      </c>
      <c r="I26" s="150" t="e">
        <f t="shared" si="1"/>
        <v>#N/A</v>
      </c>
      <c r="J26" s="151" t="e">
        <f t="shared" si="2"/>
        <v>#N/A</v>
      </c>
      <c r="K26" s="29" t="e">
        <f>IF(VLOOKUP(B26,ИСХОДНИК!A:R,18,FALSE())=1,ИСХОДНИК!$T$2,IF(VLOOKUP(B26,ИСХОДНИК!A:R,18,FALSE())=2,ИСХОДНИК!$T$3,IF(VLOOKUP(B26,ИСХОДНИК!A:R,18,FALSE())=3,ИСХОДНИК!$T$4)))</f>
        <v>#N/A</v>
      </c>
      <c r="L26" s="152" t="e">
        <f>VLOOKUP(B26,ИСХОДНИК!A:N,7,FALSE())</f>
        <v>#N/A</v>
      </c>
      <c r="M26" s="152" t="e">
        <f>VLOOKUP(B26,ИСХОДНИК!A:N,8,FALSE())</f>
        <v>#N/A</v>
      </c>
      <c r="N26" s="152" t="e">
        <f>VLOOKUP(B26,ИСХОДНИК!A:N,9,FALSE())</f>
        <v>#N/A</v>
      </c>
      <c r="O26" s="24" t="e">
        <f>VLOOKUP(B26,ИСХОДНИК!A:N,10,FALSE())</f>
        <v>#N/A</v>
      </c>
      <c r="P26" s="24" t="e">
        <f>VLOOKUP(B26,ИСХОДНИК!A:N,11,FALSE())</f>
        <v>#N/A</v>
      </c>
    </row>
    <row r="27" spans="2:16" ht="18">
      <c r="B27" s="23" t="s">
        <v>331</v>
      </c>
      <c r="C27" s="149" t="e">
        <f>VLOOKUP(B27,ИСХОДНИК!A:N,3,FALSE())</f>
        <v>#N/A</v>
      </c>
      <c r="D27" s="28" t="e">
        <f>VLOOKUP(Динамический!B27,ИСХОДНИК!A:N,13,FALSE())</f>
        <v>#N/A</v>
      </c>
      <c r="E27" s="28" t="e">
        <f>VLOOKUP(Динамический!B27,ИСХОДНИК!A:N,14,FALSE())</f>
        <v>#N/A</v>
      </c>
      <c r="F27" s="148">
        <v>1</v>
      </c>
      <c r="G27" s="149" t="e">
        <f>VLOOKUP(B27,ИСХОДНИК!A:P,15,FALSE())</f>
        <v>#N/A</v>
      </c>
      <c r="H27" s="150" t="e">
        <f t="shared" si="0"/>
        <v>#N/A</v>
      </c>
      <c r="I27" s="150" t="e">
        <f t="shared" si="1"/>
        <v>#N/A</v>
      </c>
      <c r="J27" s="151" t="e">
        <f t="shared" si="2"/>
        <v>#N/A</v>
      </c>
      <c r="K27" s="29" t="e">
        <f>IF(VLOOKUP(B27,ИСХОДНИК!A:R,18,FALSE())=1,ИСХОДНИК!$T$2,IF(VLOOKUP(B27,ИСХОДНИК!A:R,18,FALSE())=2,ИСХОДНИК!$T$3,IF(VLOOKUP(B27,ИСХОДНИК!A:R,18,FALSE())=3,ИСХОДНИК!$T$4)))</f>
        <v>#N/A</v>
      </c>
      <c r="L27" s="152" t="e">
        <f>VLOOKUP(B27,ИСХОДНИК!A:N,7,FALSE())</f>
        <v>#N/A</v>
      </c>
      <c r="M27" s="152" t="e">
        <f>VLOOKUP(B27,ИСХОДНИК!A:N,8,FALSE())</f>
        <v>#N/A</v>
      </c>
      <c r="N27" s="152" t="e">
        <f>VLOOKUP(B27,ИСХОДНИК!A:N,9,FALSE())</f>
        <v>#N/A</v>
      </c>
      <c r="O27" s="24" t="e">
        <f>VLOOKUP(B27,ИСХОДНИК!A:N,10,FALSE())</f>
        <v>#N/A</v>
      </c>
      <c r="P27" s="24" t="e">
        <f>VLOOKUP(B27,ИСХОДНИК!A:N,11,FALSE())</f>
        <v>#N/A</v>
      </c>
    </row>
    <row r="28" spans="2:16" ht="18">
      <c r="B28" s="23" t="s">
        <v>331</v>
      </c>
      <c r="C28" s="149" t="e">
        <f>VLOOKUP(B28,ИСХОДНИК!A:N,3,FALSE())</f>
        <v>#N/A</v>
      </c>
      <c r="D28" s="28" t="e">
        <f>VLOOKUP(Динамический!B28,ИСХОДНИК!A:N,13,FALSE())</f>
        <v>#N/A</v>
      </c>
      <c r="E28" s="28" t="e">
        <f>VLOOKUP(Динамический!B28,ИСХОДНИК!A:N,14,FALSE())</f>
        <v>#N/A</v>
      </c>
      <c r="F28" s="148">
        <v>1</v>
      </c>
      <c r="G28" s="149" t="e">
        <f>VLOOKUP(B28,ИСХОДНИК!A:P,15,FALSE())</f>
        <v>#N/A</v>
      </c>
      <c r="H28" s="150" t="e">
        <f t="shared" si="0"/>
        <v>#N/A</v>
      </c>
      <c r="I28" s="150" t="e">
        <f t="shared" si="1"/>
        <v>#N/A</v>
      </c>
      <c r="J28" s="151" t="e">
        <f t="shared" si="2"/>
        <v>#N/A</v>
      </c>
      <c r="K28" s="29" t="e">
        <f>IF(VLOOKUP(B28,ИСХОДНИК!A:R,18,FALSE())=1,ИСХОДНИК!$T$2,IF(VLOOKUP(B28,ИСХОДНИК!A:R,18,FALSE())=2,ИСХОДНИК!$T$3,IF(VLOOKUP(B28,ИСХОДНИК!A:R,18,FALSE())=3,ИСХОДНИК!$T$4)))</f>
        <v>#N/A</v>
      </c>
      <c r="L28" s="152" t="e">
        <f>VLOOKUP(B28,ИСХОДНИК!A:N,7,FALSE())</f>
        <v>#N/A</v>
      </c>
      <c r="M28" s="152" t="e">
        <f>VLOOKUP(B28,ИСХОДНИК!A:N,8,FALSE())</f>
        <v>#N/A</v>
      </c>
      <c r="N28" s="152" t="e">
        <f>VLOOKUP(B28,ИСХОДНИК!A:N,9,FALSE())</f>
        <v>#N/A</v>
      </c>
      <c r="O28" s="24" t="e">
        <f>VLOOKUP(B28,ИСХОДНИК!A:N,10,FALSE())</f>
        <v>#N/A</v>
      </c>
      <c r="P28" s="24" t="e">
        <f>VLOOKUP(B28,ИСХОДНИК!A:N,11,FALSE())</f>
        <v>#N/A</v>
      </c>
    </row>
    <row r="29" spans="2:16" ht="18">
      <c r="B29" s="23" t="s">
        <v>331</v>
      </c>
      <c r="C29" s="149" t="e">
        <f>VLOOKUP(B29,ИСХОДНИК!A:N,3,FALSE())</f>
        <v>#N/A</v>
      </c>
      <c r="D29" s="28" t="e">
        <f>VLOOKUP(Динамический!B29,ИСХОДНИК!A:N,13,FALSE())</f>
        <v>#N/A</v>
      </c>
      <c r="E29" s="28" t="e">
        <f>VLOOKUP(Динамический!B29,ИСХОДНИК!A:N,14,FALSE())</f>
        <v>#N/A</v>
      </c>
      <c r="F29" s="148">
        <v>1</v>
      </c>
      <c r="G29" s="149" t="e">
        <f>VLOOKUP(B29,ИСХОДНИК!A:P,15,FALSE())</f>
        <v>#N/A</v>
      </c>
      <c r="H29" s="150" t="e">
        <f t="shared" si="0"/>
        <v>#N/A</v>
      </c>
      <c r="I29" s="150" t="e">
        <f t="shared" si="1"/>
        <v>#N/A</v>
      </c>
      <c r="J29" s="151" t="e">
        <f t="shared" si="2"/>
        <v>#N/A</v>
      </c>
      <c r="K29" s="29" t="e">
        <f>IF(VLOOKUP(B29,ИСХОДНИК!A:R,18,FALSE())=1,ИСХОДНИК!$T$2,IF(VLOOKUP(B29,ИСХОДНИК!A:R,18,FALSE())=2,ИСХОДНИК!$T$3,IF(VLOOKUP(B29,ИСХОДНИК!A:R,18,FALSE())=3,ИСХОДНИК!$T$4)))</f>
        <v>#N/A</v>
      </c>
      <c r="L29" s="152" t="e">
        <f>VLOOKUP(B29,ИСХОДНИК!A:N,7,FALSE())</f>
        <v>#N/A</v>
      </c>
      <c r="M29" s="152" t="e">
        <f>VLOOKUP(B29,ИСХОДНИК!A:N,8,FALSE())</f>
        <v>#N/A</v>
      </c>
      <c r="N29" s="152" t="e">
        <f>VLOOKUP(B29,ИСХОДНИК!A:N,9,FALSE())</f>
        <v>#N/A</v>
      </c>
      <c r="O29" s="24" t="e">
        <f>VLOOKUP(B29,ИСХОДНИК!A:N,10,FALSE())</f>
        <v>#N/A</v>
      </c>
      <c r="P29" s="24" t="e">
        <f>VLOOKUP(B29,ИСХОДНИК!A:N,11,FALSE())</f>
        <v>#N/A</v>
      </c>
    </row>
    <row r="30" spans="2:16" ht="18">
      <c r="B30" s="23" t="s">
        <v>331</v>
      </c>
      <c r="C30" s="149" t="e">
        <f>VLOOKUP(B30,ИСХОДНИК!A:N,3,FALSE())</f>
        <v>#N/A</v>
      </c>
      <c r="D30" s="28" t="e">
        <f>VLOOKUP(Динамический!B30,ИСХОДНИК!A:N,13,FALSE())</f>
        <v>#N/A</v>
      </c>
      <c r="E30" s="28" t="e">
        <f>VLOOKUP(Динамический!B30,ИСХОДНИК!A:N,14,FALSE())</f>
        <v>#N/A</v>
      </c>
      <c r="F30" s="148">
        <v>1</v>
      </c>
      <c r="G30" s="149" t="e">
        <f>VLOOKUP(B30,ИСХОДНИК!A:P,15,FALSE())</f>
        <v>#N/A</v>
      </c>
      <c r="H30" s="150" t="e">
        <f t="shared" si="0"/>
        <v>#N/A</v>
      </c>
      <c r="I30" s="150" t="e">
        <f t="shared" si="1"/>
        <v>#N/A</v>
      </c>
      <c r="J30" s="151" t="e">
        <f t="shared" si="2"/>
        <v>#N/A</v>
      </c>
      <c r="K30" s="29" t="e">
        <f>IF(VLOOKUP(B30,ИСХОДНИК!A:R,18,FALSE())=1,ИСХОДНИК!$T$2,IF(VLOOKUP(B30,ИСХОДНИК!A:R,18,FALSE())=2,ИСХОДНИК!$T$3,IF(VLOOKUP(B30,ИСХОДНИК!A:R,18,FALSE())=3,ИСХОДНИК!$T$4)))</f>
        <v>#N/A</v>
      </c>
      <c r="L30" s="152" t="e">
        <f>VLOOKUP(B30,ИСХОДНИК!A:N,7,FALSE())</f>
        <v>#N/A</v>
      </c>
      <c r="M30" s="152" t="e">
        <f>VLOOKUP(B30,ИСХОДНИК!A:N,8,FALSE())</f>
        <v>#N/A</v>
      </c>
      <c r="N30" s="152" t="e">
        <f>VLOOKUP(B30,ИСХОДНИК!A:N,9,FALSE())</f>
        <v>#N/A</v>
      </c>
      <c r="O30" s="24" t="e">
        <f>VLOOKUP(B30,ИСХОДНИК!A:N,10,FALSE())</f>
        <v>#N/A</v>
      </c>
      <c r="P30" s="24" t="e">
        <f>VLOOKUP(B30,ИСХОДНИК!A:N,11,FALSE())</f>
        <v>#N/A</v>
      </c>
    </row>
    <row r="31" spans="2:16" ht="18">
      <c r="B31" s="23" t="s">
        <v>331</v>
      </c>
      <c r="C31" s="149" t="e">
        <f>VLOOKUP(B31,ИСХОДНИК!A:N,3,FALSE())</f>
        <v>#N/A</v>
      </c>
      <c r="D31" s="28" t="e">
        <f>VLOOKUP(Динамический!B31,ИСХОДНИК!A:N,13,FALSE())</f>
        <v>#N/A</v>
      </c>
      <c r="E31" s="28" t="e">
        <f>VLOOKUP(Динамический!B31,ИСХОДНИК!A:N,14,FALSE())</f>
        <v>#N/A</v>
      </c>
      <c r="F31" s="148">
        <v>1</v>
      </c>
      <c r="G31" s="149" t="e">
        <f>VLOOKUP(B31,ИСХОДНИК!A:P,15,FALSE())</f>
        <v>#N/A</v>
      </c>
      <c r="H31" s="150" t="e">
        <f t="shared" si="0"/>
        <v>#N/A</v>
      </c>
      <c r="I31" s="150" t="e">
        <f t="shared" si="1"/>
        <v>#N/A</v>
      </c>
      <c r="J31" s="151" t="e">
        <f t="shared" si="2"/>
        <v>#N/A</v>
      </c>
      <c r="K31" s="29" t="e">
        <f>IF(VLOOKUP(B31,ИСХОДНИК!A:R,18,FALSE())=1,ИСХОДНИК!$T$2,IF(VLOOKUP(B31,ИСХОДНИК!A:R,18,FALSE())=2,ИСХОДНИК!$T$3,IF(VLOOKUP(B31,ИСХОДНИК!A:R,18,FALSE())=3,ИСХОДНИК!$T$4)))</f>
        <v>#N/A</v>
      </c>
      <c r="L31" s="152" t="e">
        <f>VLOOKUP(B31,ИСХОДНИК!A:N,7,FALSE())</f>
        <v>#N/A</v>
      </c>
      <c r="M31" s="152" t="e">
        <f>VLOOKUP(B31,ИСХОДНИК!A:N,8,FALSE())</f>
        <v>#N/A</v>
      </c>
      <c r="N31" s="152" t="e">
        <f>VLOOKUP(B31,ИСХОДНИК!A:N,9,FALSE())</f>
        <v>#N/A</v>
      </c>
      <c r="O31" s="24" t="e">
        <f>VLOOKUP(B31,ИСХОДНИК!A:N,10,FALSE())</f>
        <v>#N/A</v>
      </c>
      <c r="P31" s="24" t="e">
        <f>VLOOKUP(B31,ИСХОДНИК!A:N,11,FALSE())</f>
        <v>#N/A</v>
      </c>
    </row>
    <row r="32" spans="2:16" ht="18">
      <c r="B32" s="23" t="s">
        <v>331</v>
      </c>
      <c r="C32" s="149" t="e">
        <f>VLOOKUP(B32,ИСХОДНИК!A:N,3,FALSE())</f>
        <v>#N/A</v>
      </c>
      <c r="D32" s="28" t="e">
        <f>VLOOKUP(Динамический!B32,ИСХОДНИК!A:N,13,FALSE())</f>
        <v>#N/A</v>
      </c>
      <c r="E32" s="28" t="e">
        <f>VLOOKUP(Динамический!B32,ИСХОДНИК!A:N,14,FALSE())</f>
        <v>#N/A</v>
      </c>
      <c r="F32" s="148">
        <v>1</v>
      </c>
      <c r="G32" s="149" t="e">
        <f>VLOOKUP(B32,ИСХОДНИК!A:P,15,FALSE())</f>
        <v>#N/A</v>
      </c>
      <c r="H32" s="150" t="e">
        <f t="shared" si="0"/>
        <v>#N/A</v>
      </c>
      <c r="I32" s="150" t="e">
        <f t="shared" si="1"/>
        <v>#N/A</v>
      </c>
      <c r="J32" s="151" t="e">
        <f t="shared" si="2"/>
        <v>#N/A</v>
      </c>
      <c r="K32" s="29" t="e">
        <f>IF(VLOOKUP(B32,ИСХОДНИК!A:R,18,FALSE())=1,ИСХОДНИК!$T$2,IF(VLOOKUP(B32,ИСХОДНИК!A:R,18,FALSE())=2,ИСХОДНИК!$T$3,IF(VLOOKUP(B32,ИСХОДНИК!A:R,18,FALSE())=3,ИСХОДНИК!$T$4)))</f>
        <v>#N/A</v>
      </c>
      <c r="L32" s="152" t="e">
        <f>VLOOKUP(B32,ИСХОДНИК!A:N,7,FALSE())</f>
        <v>#N/A</v>
      </c>
      <c r="M32" s="152" t="e">
        <f>VLOOKUP(B32,ИСХОДНИК!A:N,8,FALSE())</f>
        <v>#N/A</v>
      </c>
      <c r="N32" s="152" t="e">
        <f>VLOOKUP(B32,ИСХОДНИК!A:N,9,FALSE())</f>
        <v>#N/A</v>
      </c>
      <c r="O32" s="24" t="e">
        <f>VLOOKUP(B32,ИСХОДНИК!A:N,10,FALSE())</f>
        <v>#N/A</v>
      </c>
      <c r="P32" s="24" t="e">
        <f>VLOOKUP(B32,ИСХОДНИК!A:N,11,FALSE())</f>
        <v>#N/A</v>
      </c>
    </row>
    <row r="33" spans="2:16" ht="18">
      <c r="B33" s="23" t="s">
        <v>331</v>
      </c>
      <c r="C33" s="149" t="e">
        <f>VLOOKUP(B33,ИСХОДНИК!A:N,3,FALSE())</f>
        <v>#N/A</v>
      </c>
      <c r="D33" s="28" t="e">
        <f>VLOOKUP(Динамический!B33,ИСХОДНИК!A:N,13,FALSE())</f>
        <v>#N/A</v>
      </c>
      <c r="E33" s="28" t="e">
        <f>VLOOKUP(Динамический!B33,ИСХОДНИК!A:N,14,FALSE())</f>
        <v>#N/A</v>
      </c>
      <c r="F33" s="148">
        <v>1</v>
      </c>
      <c r="G33" s="149" t="e">
        <f>VLOOKUP(B33,ИСХОДНИК!A:P,15,FALSE())</f>
        <v>#N/A</v>
      </c>
      <c r="H33" s="150" t="e">
        <f t="shared" si="0"/>
        <v>#N/A</v>
      </c>
      <c r="I33" s="150" t="e">
        <f t="shared" si="1"/>
        <v>#N/A</v>
      </c>
      <c r="J33" s="151" t="e">
        <f t="shared" si="2"/>
        <v>#N/A</v>
      </c>
      <c r="K33" s="29" t="e">
        <f>IF(VLOOKUP(B33,ИСХОДНИК!A:R,18,FALSE())=1,ИСХОДНИК!$T$2,IF(VLOOKUP(B33,ИСХОДНИК!A:R,18,FALSE())=2,ИСХОДНИК!$T$3,IF(VLOOKUP(B33,ИСХОДНИК!A:R,18,FALSE())=3,ИСХОДНИК!$T$4)))</f>
        <v>#N/A</v>
      </c>
      <c r="L33" s="152" t="e">
        <f>VLOOKUP(B33,ИСХОДНИК!A:N,7,FALSE())</f>
        <v>#N/A</v>
      </c>
      <c r="M33" s="152" t="e">
        <f>VLOOKUP(B33,ИСХОДНИК!A:N,8,FALSE())</f>
        <v>#N/A</v>
      </c>
      <c r="N33" s="152" t="e">
        <f>VLOOKUP(B33,ИСХОДНИК!A:N,9,FALSE())</f>
        <v>#N/A</v>
      </c>
      <c r="O33" s="24" t="e">
        <f>VLOOKUP(B33,ИСХОДНИК!A:N,10,FALSE())</f>
        <v>#N/A</v>
      </c>
      <c r="P33" s="24" t="e">
        <f>VLOOKUP(B33,ИСХОДНИК!A:N,11,FALSE())</f>
        <v>#N/A</v>
      </c>
    </row>
    <row r="34" spans="2:16" ht="18">
      <c r="B34" s="23" t="s">
        <v>331</v>
      </c>
      <c r="C34" s="149" t="e">
        <f>VLOOKUP(B34,ИСХОДНИК!A:N,3,FALSE())</f>
        <v>#N/A</v>
      </c>
      <c r="D34" s="28" t="e">
        <f>VLOOKUP(Динамический!B34,ИСХОДНИК!A:N,13,FALSE())</f>
        <v>#N/A</v>
      </c>
      <c r="E34" s="28" t="e">
        <f>VLOOKUP(Динамический!B34,ИСХОДНИК!A:N,14,FALSE())</f>
        <v>#N/A</v>
      </c>
      <c r="F34" s="148">
        <v>1</v>
      </c>
      <c r="G34" s="149" t="e">
        <f>VLOOKUP(B34,ИСХОДНИК!A:P,15,FALSE())</f>
        <v>#N/A</v>
      </c>
      <c r="H34" s="150" t="e">
        <f t="shared" si="0"/>
        <v>#N/A</v>
      </c>
      <c r="I34" s="150" t="e">
        <f t="shared" si="1"/>
        <v>#N/A</v>
      </c>
      <c r="J34" s="151" t="e">
        <f t="shared" si="2"/>
        <v>#N/A</v>
      </c>
      <c r="K34" s="29" t="e">
        <f>IF(VLOOKUP(B34,ИСХОДНИК!A:R,18,FALSE())=1,ИСХОДНИК!$T$2,IF(VLOOKUP(B34,ИСХОДНИК!A:R,18,FALSE())=2,ИСХОДНИК!$T$3,IF(VLOOKUP(B34,ИСХОДНИК!A:R,18,FALSE())=3,ИСХОДНИК!$T$4)))</f>
        <v>#N/A</v>
      </c>
      <c r="L34" s="152" t="e">
        <f>VLOOKUP(B34,ИСХОДНИК!A:N,7,FALSE())</f>
        <v>#N/A</v>
      </c>
      <c r="M34" s="152" t="e">
        <f>VLOOKUP(B34,ИСХОДНИК!A:N,8,FALSE())</f>
        <v>#N/A</v>
      </c>
      <c r="N34" s="152" t="e">
        <f>VLOOKUP(B34,ИСХОДНИК!A:N,9,FALSE())</f>
        <v>#N/A</v>
      </c>
      <c r="O34" s="24" t="e">
        <f>VLOOKUP(B34,ИСХОДНИК!A:N,10,FALSE())</f>
        <v>#N/A</v>
      </c>
      <c r="P34" s="24" t="e">
        <f>VLOOKUP(B34,ИСХОДНИК!A:N,11,FALSE())</f>
        <v>#N/A</v>
      </c>
    </row>
    <row r="35" spans="2:16" ht="18">
      <c r="B35" s="23" t="s">
        <v>331</v>
      </c>
      <c r="C35" s="149" t="e">
        <f>VLOOKUP(B35,ИСХОДНИК!A:N,3,FALSE())</f>
        <v>#N/A</v>
      </c>
      <c r="D35" s="28" t="e">
        <f>VLOOKUP(Динамический!B35,ИСХОДНИК!A:N,13,FALSE())</f>
        <v>#N/A</v>
      </c>
      <c r="E35" s="28" t="e">
        <f>VLOOKUP(Динамический!B35,ИСХОДНИК!A:N,14,FALSE())</f>
        <v>#N/A</v>
      </c>
      <c r="F35" s="148">
        <v>1</v>
      </c>
      <c r="G35" s="149" t="e">
        <f>VLOOKUP(B35,ИСХОДНИК!A:P,15,FALSE())</f>
        <v>#N/A</v>
      </c>
      <c r="H35" s="150" t="e">
        <f t="shared" si="0"/>
        <v>#N/A</v>
      </c>
      <c r="I35" s="150" t="e">
        <f t="shared" si="1"/>
        <v>#N/A</v>
      </c>
      <c r="J35" s="151" t="e">
        <f t="shared" si="2"/>
        <v>#N/A</v>
      </c>
      <c r="K35" s="29" t="e">
        <f>IF(VLOOKUP(B35,ИСХОДНИК!A:R,18,FALSE())=1,ИСХОДНИК!$T$2,IF(VLOOKUP(B35,ИСХОДНИК!A:R,18,FALSE())=2,ИСХОДНИК!$T$3,IF(VLOOKUP(B35,ИСХОДНИК!A:R,18,FALSE())=3,ИСХОДНИК!$T$4)))</f>
        <v>#N/A</v>
      </c>
      <c r="L35" s="152" t="e">
        <f>VLOOKUP(B35,ИСХОДНИК!A:N,7,FALSE())</f>
        <v>#N/A</v>
      </c>
      <c r="M35" s="152" t="e">
        <f>VLOOKUP(B35,ИСХОДНИК!A:N,8,FALSE())</f>
        <v>#N/A</v>
      </c>
      <c r="N35" s="152" t="e">
        <f>VLOOKUP(B35,ИСХОДНИК!A:N,9,FALSE())</f>
        <v>#N/A</v>
      </c>
      <c r="O35" s="24" t="e">
        <f>VLOOKUP(B35,ИСХОДНИК!A:N,10,FALSE())</f>
        <v>#N/A</v>
      </c>
      <c r="P35" s="24" t="e">
        <f>VLOOKUP(B35,ИСХОДНИК!A:N,11,FALSE())</f>
        <v>#N/A</v>
      </c>
    </row>
    <row r="36" spans="2:16" ht="18">
      <c r="B36" s="23" t="s">
        <v>331</v>
      </c>
      <c r="C36" s="149" t="e">
        <f>VLOOKUP(B36,ИСХОДНИК!A:N,3,FALSE())</f>
        <v>#N/A</v>
      </c>
      <c r="D36" s="28" t="e">
        <f>VLOOKUP(Динамический!B36,ИСХОДНИК!A:N,13,FALSE())</f>
        <v>#N/A</v>
      </c>
      <c r="E36" s="28" t="e">
        <f>VLOOKUP(Динамический!B36,ИСХОДНИК!A:N,14,FALSE())</f>
        <v>#N/A</v>
      </c>
      <c r="F36" s="148">
        <v>1</v>
      </c>
      <c r="G36" s="149" t="e">
        <f>VLOOKUP(B36,ИСХОДНИК!A:P,15,FALSE())</f>
        <v>#N/A</v>
      </c>
      <c r="H36" s="150" t="e">
        <f t="shared" si="0"/>
        <v>#N/A</v>
      </c>
      <c r="I36" s="150" t="e">
        <f t="shared" si="1"/>
        <v>#N/A</v>
      </c>
      <c r="J36" s="151" t="e">
        <f t="shared" si="2"/>
        <v>#N/A</v>
      </c>
      <c r="K36" s="29" t="e">
        <f>IF(VLOOKUP(B36,ИСХОДНИК!A:R,18,FALSE())=1,ИСХОДНИК!$T$2,IF(VLOOKUP(B36,ИСХОДНИК!A:R,18,FALSE())=2,ИСХОДНИК!$T$3,IF(VLOOKUP(B36,ИСХОДНИК!A:R,18,FALSE())=3,ИСХОДНИК!$T$4)))</f>
        <v>#N/A</v>
      </c>
      <c r="L36" s="152" t="e">
        <f>VLOOKUP(B36,ИСХОДНИК!A:N,7,FALSE())</f>
        <v>#N/A</v>
      </c>
      <c r="M36" s="152" t="e">
        <f>VLOOKUP(B36,ИСХОДНИК!A:N,8,FALSE())</f>
        <v>#N/A</v>
      </c>
      <c r="N36" s="152" t="e">
        <f>VLOOKUP(B36,ИСХОДНИК!A:N,9,FALSE())</f>
        <v>#N/A</v>
      </c>
      <c r="O36" s="24" t="e">
        <f>VLOOKUP(B36,ИСХОДНИК!A:N,10,FALSE())</f>
        <v>#N/A</v>
      </c>
      <c r="P36" s="24" t="e">
        <f>VLOOKUP(B36,ИСХОДНИК!A:N,11,FALSE())</f>
        <v>#N/A</v>
      </c>
    </row>
    <row r="37" spans="2:16" ht="18">
      <c r="B37" s="23" t="s">
        <v>331</v>
      </c>
      <c r="C37" s="149" t="e">
        <f>VLOOKUP(B37,ИСХОДНИК!A:N,3,FALSE())</f>
        <v>#N/A</v>
      </c>
      <c r="D37" s="28" t="e">
        <f>VLOOKUP(Динамический!B37,ИСХОДНИК!A:N,13,FALSE())</f>
        <v>#N/A</v>
      </c>
      <c r="E37" s="28" t="e">
        <f>VLOOKUP(Динамический!B37,ИСХОДНИК!A:N,14,FALSE())</f>
        <v>#N/A</v>
      </c>
      <c r="F37" s="148">
        <v>1</v>
      </c>
      <c r="G37" s="149" t="e">
        <f>VLOOKUP(B37,ИСХОДНИК!A:P,15,FALSE())</f>
        <v>#N/A</v>
      </c>
      <c r="H37" s="150" t="e">
        <f t="shared" si="0"/>
        <v>#N/A</v>
      </c>
      <c r="I37" s="150" t="e">
        <f t="shared" si="1"/>
        <v>#N/A</v>
      </c>
      <c r="J37" s="151" t="e">
        <f t="shared" si="2"/>
        <v>#N/A</v>
      </c>
      <c r="K37" s="29" t="e">
        <f>IF(VLOOKUP(B37,ИСХОДНИК!A:R,18,FALSE())=1,ИСХОДНИК!$T$2,IF(VLOOKUP(B37,ИСХОДНИК!A:R,18,FALSE())=2,ИСХОДНИК!$T$3,IF(VLOOKUP(B37,ИСХОДНИК!A:R,18,FALSE())=3,ИСХОДНИК!$T$4)))</f>
        <v>#N/A</v>
      </c>
      <c r="L37" s="152" t="e">
        <f>VLOOKUP(B37,ИСХОДНИК!A:N,7,FALSE())</f>
        <v>#N/A</v>
      </c>
      <c r="M37" s="152" t="e">
        <f>VLOOKUP(B37,ИСХОДНИК!A:N,8,FALSE())</f>
        <v>#N/A</v>
      </c>
      <c r="N37" s="152" t="e">
        <f>VLOOKUP(B37,ИСХОДНИК!A:N,9,FALSE())</f>
        <v>#N/A</v>
      </c>
      <c r="O37" s="24" t="e">
        <f>VLOOKUP(B37,ИСХОДНИК!A:N,10,FALSE())</f>
        <v>#N/A</v>
      </c>
      <c r="P37" s="24" t="e">
        <f>VLOOKUP(B37,ИСХОДНИК!A:N,11,FALSE())</f>
        <v>#N/A</v>
      </c>
    </row>
    <row r="38" spans="2:16" ht="18">
      <c r="B38" s="23" t="s">
        <v>331</v>
      </c>
      <c r="C38" s="149" t="e">
        <f>VLOOKUP(B38,ИСХОДНИК!A:N,3,FALSE())</f>
        <v>#N/A</v>
      </c>
      <c r="D38" s="28" t="e">
        <f>VLOOKUP(Динамический!B38,ИСХОДНИК!A:N,13,FALSE())</f>
        <v>#N/A</v>
      </c>
      <c r="E38" s="28" t="e">
        <f>VLOOKUP(Динамический!B38,ИСХОДНИК!A:N,14,FALSE())</f>
        <v>#N/A</v>
      </c>
      <c r="F38" s="148">
        <v>1</v>
      </c>
      <c r="G38" s="149" t="e">
        <f>VLOOKUP(B38,ИСХОДНИК!A:P,15,FALSE())</f>
        <v>#N/A</v>
      </c>
      <c r="H38" s="150" t="e">
        <f t="shared" si="0"/>
        <v>#N/A</v>
      </c>
      <c r="I38" s="150" t="e">
        <f t="shared" si="1"/>
        <v>#N/A</v>
      </c>
      <c r="J38" s="151" t="e">
        <f t="shared" si="2"/>
        <v>#N/A</v>
      </c>
      <c r="K38" s="29" t="e">
        <f>IF(VLOOKUP(B38,ИСХОДНИК!A:R,18,FALSE())=1,ИСХОДНИК!$T$2,IF(VLOOKUP(B38,ИСХОДНИК!A:R,18,FALSE())=2,ИСХОДНИК!$T$3,IF(VLOOKUP(B38,ИСХОДНИК!A:R,18,FALSE())=3,ИСХОДНИК!$T$4)))</f>
        <v>#N/A</v>
      </c>
      <c r="L38" s="152" t="e">
        <f>VLOOKUP(B38,ИСХОДНИК!A:N,7,FALSE())</f>
        <v>#N/A</v>
      </c>
      <c r="M38" s="152" t="e">
        <f>VLOOKUP(B38,ИСХОДНИК!A:N,8,FALSE())</f>
        <v>#N/A</v>
      </c>
      <c r="N38" s="152" t="e">
        <f>VLOOKUP(B38,ИСХОДНИК!A:N,9,FALSE())</f>
        <v>#N/A</v>
      </c>
      <c r="O38" s="24" t="e">
        <f>VLOOKUP(B38,ИСХОДНИК!A:N,10,FALSE())</f>
        <v>#N/A</v>
      </c>
      <c r="P38" s="24" t="e">
        <f>VLOOKUP(B38,ИСХОДНИК!A:N,11,FALSE())</f>
        <v>#N/A</v>
      </c>
    </row>
    <row r="39" spans="2:16" ht="18">
      <c r="B39" s="23" t="s">
        <v>331</v>
      </c>
      <c r="C39" s="149" t="e">
        <f>VLOOKUP(B39,ИСХОДНИК!A:N,3,FALSE())</f>
        <v>#N/A</v>
      </c>
      <c r="D39" s="28" t="e">
        <f>VLOOKUP(Динамический!B39,ИСХОДНИК!A:N,13,FALSE())</f>
        <v>#N/A</v>
      </c>
      <c r="E39" s="28" t="e">
        <f>VLOOKUP(Динамический!B39,ИСХОДНИК!A:N,14,FALSE())</f>
        <v>#N/A</v>
      </c>
      <c r="F39" s="148">
        <v>1</v>
      </c>
      <c r="G39" s="149" t="e">
        <f>VLOOKUP(B39,ИСХОДНИК!A:P,15,FALSE())</f>
        <v>#N/A</v>
      </c>
      <c r="H39" s="150" t="e">
        <f t="shared" si="0"/>
        <v>#N/A</v>
      </c>
      <c r="I39" s="150" t="e">
        <f t="shared" si="1"/>
        <v>#N/A</v>
      </c>
      <c r="J39" s="151" t="e">
        <f t="shared" si="2"/>
        <v>#N/A</v>
      </c>
      <c r="K39" s="29" t="e">
        <f>IF(VLOOKUP(B39,ИСХОДНИК!A:R,18,FALSE())=1,ИСХОДНИК!$T$2,IF(VLOOKUP(B39,ИСХОДНИК!A:R,18,FALSE())=2,ИСХОДНИК!$T$3,IF(VLOOKUP(B39,ИСХОДНИК!A:R,18,FALSE())=3,ИСХОДНИК!$T$4)))</f>
        <v>#N/A</v>
      </c>
      <c r="L39" s="152" t="e">
        <f>VLOOKUP(B39,ИСХОДНИК!A:N,7,FALSE())</f>
        <v>#N/A</v>
      </c>
      <c r="M39" s="152" t="e">
        <f>VLOOKUP(B39,ИСХОДНИК!A:N,8,FALSE())</f>
        <v>#N/A</v>
      </c>
      <c r="N39" s="152" t="e">
        <f>VLOOKUP(B39,ИСХОДНИК!A:N,9,FALSE())</f>
        <v>#N/A</v>
      </c>
      <c r="O39" s="24" t="e">
        <f>VLOOKUP(B39,ИСХОДНИК!A:N,10,FALSE())</f>
        <v>#N/A</v>
      </c>
      <c r="P39" s="24" t="e">
        <f>VLOOKUP(B39,ИСХОДНИК!A:N,11,FALSE())</f>
        <v>#N/A</v>
      </c>
    </row>
    <row r="40" spans="2:16" ht="18">
      <c r="B40" s="23" t="s">
        <v>331</v>
      </c>
      <c r="C40" s="149" t="e">
        <f>VLOOKUP(B40,ИСХОДНИК!A:N,3,FALSE())</f>
        <v>#N/A</v>
      </c>
      <c r="D40" s="28" t="e">
        <f>VLOOKUP(Динамический!B40,ИСХОДНИК!A:N,13,FALSE())</f>
        <v>#N/A</v>
      </c>
      <c r="E40" s="28" t="e">
        <f>VLOOKUP(Динамический!B40,ИСХОДНИК!A:N,14,FALSE())</f>
        <v>#N/A</v>
      </c>
      <c r="F40" s="148">
        <v>1</v>
      </c>
      <c r="G40" s="149" t="e">
        <f>VLOOKUP(B40,ИСХОДНИК!A:P,15,FALSE())</f>
        <v>#N/A</v>
      </c>
      <c r="H40" s="150" t="e">
        <f t="shared" si="0"/>
        <v>#N/A</v>
      </c>
      <c r="I40" s="150" t="e">
        <f t="shared" si="1"/>
        <v>#N/A</v>
      </c>
      <c r="J40" s="151" t="e">
        <f t="shared" si="2"/>
        <v>#N/A</v>
      </c>
      <c r="K40" s="29" t="e">
        <f>IF(VLOOKUP(B40,ИСХОДНИК!A:R,18,FALSE())=1,ИСХОДНИК!$T$2,IF(VLOOKUP(B40,ИСХОДНИК!A:R,18,FALSE())=2,ИСХОДНИК!$T$3,IF(VLOOKUP(B40,ИСХОДНИК!A:R,18,FALSE())=3,ИСХОДНИК!$T$4)))</f>
        <v>#N/A</v>
      </c>
      <c r="L40" s="152" t="e">
        <f>VLOOKUP(B40,ИСХОДНИК!A:N,7,FALSE())</f>
        <v>#N/A</v>
      </c>
      <c r="M40" s="152" t="e">
        <f>VLOOKUP(B40,ИСХОДНИК!A:N,8,FALSE())</f>
        <v>#N/A</v>
      </c>
      <c r="N40" s="152" t="e">
        <f>VLOOKUP(B40,ИСХОДНИК!A:N,9,FALSE())</f>
        <v>#N/A</v>
      </c>
      <c r="O40" s="24" t="e">
        <f>VLOOKUP(B40,ИСХОДНИК!A:N,10,FALSE())</f>
        <v>#N/A</v>
      </c>
      <c r="P40" s="24" t="e">
        <f>VLOOKUP(B40,ИСХОДНИК!A:N,11,FALSE())</f>
        <v>#N/A</v>
      </c>
    </row>
    <row r="41" spans="2:16" ht="18">
      <c r="B41" s="23" t="s">
        <v>331</v>
      </c>
      <c r="C41" s="149" t="e">
        <f>VLOOKUP(B41,ИСХОДНИК!A:N,3,FALSE())</f>
        <v>#N/A</v>
      </c>
      <c r="D41" s="28" t="e">
        <f>VLOOKUP(Динамический!B41,ИСХОДНИК!A:N,13,FALSE())</f>
        <v>#N/A</v>
      </c>
      <c r="E41" s="28" t="e">
        <f>VLOOKUP(Динамический!B41,ИСХОДНИК!A:N,14,FALSE())</f>
        <v>#N/A</v>
      </c>
      <c r="F41" s="148">
        <v>1</v>
      </c>
      <c r="G41" s="149" t="e">
        <f>VLOOKUP(B41,ИСХОДНИК!A:P,15,FALSE())</f>
        <v>#N/A</v>
      </c>
      <c r="H41" s="150" t="e">
        <f t="shared" si="0"/>
        <v>#N/A</v>
      </c>
      <c r="I41" s="150" t="e">
        <f t="shared" si="1"/>
        <v>#N/A</v>
      </c>
      <c r="J41" s="151" t="e">
        <f t="shared" si="2"/>
        <v>#N/A</v>
      </c>
      <c r="K41" s="29" t="e">
        <f>IF(VLOOKUP(B41,ИСХОДНИК!A:R,18,FALSE())=1,ИСХОДНИК!$T$2,IF(VLOOKUP(B41,ИСХОДНИК!A:R,18,FALSE())=2,ИСХОДНИК!$T$3,IF(VLOOKUP(B41,ИСХОДНИК!A:R,18,FALSE())=3,ИСХОДНИК!$T$4)))</f>
        <v>#N/A</v>
      </c>
      <c r="L41" s="152" t="e">
        <f>VLOOKUP(B41,ИСХОДНИК!A:N,7,FALSE())</f>
        <v>#N/A</v>
      </c>
      <c r="M41" s="152" t="e">
        <f>VLOOKUP(B41,ИСХОДНИК!A:N,8,FALSE())</f>
        <v>#N/A</v>
      </c>
      <c r="N41" s="152" t="e">
        <f>VLOOKUP(B41,ИСХОДНИК!A:N,9,FALSE())</f>
        <v>#N/A</v>
      </c>
      <c r="O41" s="24" t="e">
        <f>VLOOKUP(B41,ИСХОДНИК!A:N,10,FALSE())</f>
        <v>#N/A</v>
      </c>
      <c r="P41" s="24" t="e">
        <f>VLOOKUP(B41,ИСХОДНИК!A:N,11,FALSE())</f>
        <v>#N/A</v>
      </c>
    </row>
    <row r="42" spans="2:16" ht="18">
      <c r="B42" s="23" t="s">
        <v>331</v>
      </c>
      <c r="C42" s="149" t="e">
        <f>VLOOKUP(B42,ИСХОДНИК!A:N,3,FALSE())</f>
        <v>#N/A</v>
      </c>
      <c r="D42" s="28" t="e">
        <f>VLOOKUP(Динамический!B42,ИСХОДНИК!A:N,13,FALSE())</f>
        <v>#N/A</v>
      </c>
      <c r="E42" s="28" t="e">
        <f>VLOOKUP(Динамический!B42,ИСХОДНИК!A:N,14,FALSE())</f>
        <v>#N/A</v>
      </c>
      <c r="F42" s="148">
        <v>1</v>
      </c>
      <c r="G42" s="149" t="e">
        <f>VLOOKUP(B42,ИСХОДНИК!A:P,15,FALSE())</f>
        <v>#N/A</v>
      </c>
      <c r="H42" s="150" t="e">
        <f t="shared" si="0"/>
        <v>#N/A</v>
      </c>
      <c r="I42" s="150" t="e">
        <f t="shared" si="1"/>
        <v>#N/A</v>
      </c>
      <c r="J42" s="151" t="e">
        <f t="shared" si="2"/>
        <v>#N/A</v>
      </c>
      <c r="K42" s="29" t="e">
        <f>IF(VLOOKUP(B42,ИСХОДНИК!A:R,18,FALSE())=1,ИСХОДНИК!$T$2,IF(VLOOKUP(B42,ИСХОДНИК!A:R,18,FALSE())=2,ИСХОДНИК!$T$3,IF(VLOOKUP(B42,ИСХОДНИК!A:R,18,FALSE())=3,ИСХОДНИК!$T$4)))</f>
        <v>#N/A</v>
      </c>
      <c r="L42" s="152" t="e">
        <f>VLOOKUP(B42,ИСХОДНИК!A:N,7,FALSE())</f>
        <v>#N/A</v>
      </c>
      <c r="M42" s="152" t="e">
        <f>VLOOKUP(B42,ИСХОДНИК!A:N,8,FALSE())</f>
        <v>#N/A</v>
      </c>
      <c r="N42" s="152" t="e">
        <f>VLOOKUP(B42,ИСХОДНИК!A:N,9,FALSE())</f>
        <v>#N/A</v>
      </c>
      <c r="O42" s="24" t="e">
        <f>VLOOKUP(B42,ИСХОДНИК!A:N,10,FALSE())</f>
        <v>#N/A</v>
      </c>
      <c r="P42" s="24" t="e">
        <f>VLOOKUP(B42,ИСХОДНИК!A:N,11,FALSE())</f>
        <v>#N/A</v>
      </c>
    </row>
    <row r="43" spans="2:16" ht="18">
      <c r="B43" s="23" t="s">
        <v>331</v>
      </c>
      <c r="C43" s="149" t="e">
        <f>VLOOKUP(B43,ИСХОДНИК!A:N,3,FALSE())</f>
        <v>#N/A</v>
      </c>
      <c r="D43" s="28" t="e">
        <f>VLOOKUP(Динамический!B43,ИСХОДНИК!A:N,13,FALSE())</f>
        <v>#N/A</v>
      </c>
      <c r="E43" s="28" t="e">
        <f>VLOOKUP(Динамический!B43,ИСХОДНИК!A:N,14,FALSE())</f>
        <v>#N/A</v>
      </c>
      <c r="F43" s="148">
        <v>1</v>
      </c>
      <c r="G43" s="149" t="e">
        <f>VLOOKUP(B43,ИСХОДНИК!A:P,15,FALSE())</f>
        <v>#N/A</v>
      </c>
      <c r="H43" s="150" t="e">
        <f t="shared" si="0"/>
        <v>#N/A</v>
      </c>
      <c r="I43" s="150" t="e">
        <f t="shared" si="1"/>
        <v>#N/A</v>
      </c>
      <c r="J43" s="151" t="e">
        <f t="shared" si="2"/>
        <v>#N/A</v>
      </c>
      <c r="K43" s="29" t="e">
        <f>IF(VLOOKUP(B43,ИСХОДНИК!A:R,18,FALSE())=1,ИСХОДНИК!$T$2,IF(VLOOKUP(B43,ИСХОДНИК!A:R,18,FALSE())=2,ИСХОДНИК!$T$3,IF(VLOOKUP(B43,ИСХОДНИК!A:R,18,FALSE())=3,ИСХОДНИК!$T$4)))</f>
        <v>#N/A</v>
      </c>
      <c r="L43" s="152" t="e">
        <f>VLOOKUP(B43,ИСХОДНИК!A:N,7,FALSE())</f>
        <v>#N/A</v>
      </c>
      <c r="M43" s="152" t="e">
        <f>VLOOKUP(B43,ИСХОДНИК!A:N,8,FALSE())</f>
        <v>#N/A</v>
      </c>
      <c r="N43" s="152" t="e">
        <f>VLOOKUP(B43,ИСХОДНИК!A:N,9,FALSE())</f>
        <v>#N/A</v>
      </c>
      <c r="O43" s="24" t="e">
        <f>VLOOKUP(B43,ИСХОДНИК!A:N,10,FALSE())</f>
        <v>#N/A</v>
      </c>
      <c r="P43" s="24" t="e">
        <f>VLOOKUP(B43,ИСХОДНИК!A:N,11,FALSE())</f>
        <v>#N/A</v>
      </c>
    </row>
    <row r="44" spans="2:16" ht="18">
      <c r="B44" s="23" t="s">
        <v>331</v>
      </c>
      <c r="C44" s="149" t="e">
        <f>VLOOKUP(B44,ИСХОДНИК!A:N,3,FALSE())</f>
        <v>#N/A</v>
      </c>
      <c r="D44" s="28" t="e">
        <f>VLOOKUP(Динамический!B44,ИСХОДНИК!A:N,13,FALSE())</f>
        <v>#N/A</v>
      </c>
      <c r="E44" s="28" t="e">
        <f>VLOOKUP(Динамический!B44,ИСХОДНИК!A:N,14,FALSE())</f>
        <v>#N/A</v>
      </c>
      <c r="F44" s="148">
        <v>1</v>
      </c>
      <c r="G44" s="149" t="e">
        <f>VLOOKUP(B44,ИСХОДНИК!A:P,15,FALSE())</f>
        <v>#N/A</v>
      </c>
      <c r="H44" s="150" t="e">
        <f t="shared" ref="H44:H63" si="3">D44*(1-$C$3)*F44</f>
        <v>#N/A</v>
      </c>
      <c r="I44" s="150" t="e">
        <f t="shared" ref="I44:I63" si="4">D44*(1-$C$3)*F44</f>
        <v>#N/A</v>
      </c>
      <c r="J44" s="151" t="e">
        <f t="shared" ref="J44:J63" si="5">I44*$D$3</f>
        <v>#N/A</v>
      </c>
      <c r="K44" s="29" t="e">
        <f>IF(VLOOKUP(B44,ИСХОДНИК!A:R,18,FALSE())=1,ИСХОДНИК!$T$2,IF(VLOOKUP(B44,ИСХОДНИК!A:R,18,FALSE())=2,ИСХОДНИК!$T$3,IF(VLOOKUP(B44,ИСХОДНИК!A:R,18,FALSE())=3,ИСХОДНИК!$T$4)))</f>
        <v>#N/A</v>
      </c>
      <c r="L44" s="152" t="e">
        <f>VLOOKUP(B44,ИСХОДНИК!A:N,7,FALSE())</f>
        <v>#N/A</v>
      </c>
      <c r="M44" s="152" t="e">
        <f>VLOOKUP(B44,ИСХОДНИК!A:N,8,FALSE())</f>
        <v>#N/A</v>
      </c>
      <c r="N44" s="152" t="e">
        <f>VLOOKUP(B44,ИСХОДНИК!A:N,9,FALSE())</f>
        <v>#N/A</v>
      </c>
      <c r="O44" s="24" t="e">
        <f>VLOOKUP(B44,ИСХОДНИК!A:N,10,FALSE())</f>
        <v>#N/A</v>
      </c>
      <c r="P44" s="24" t="e">
        <f>VLOOKUP(B44,ИСХОДНИК!A:N,11,FALSE())</f>
        <v>#N/A</v>
      </c>
    </row>
    <row r="45" spans="2:16" ht="18">
      <c r="B45" s="23" t="s">
        <v>331</v>
      </c>
      <c r="C45" s="149" t="e">
        <f>VLOOKUP(B45,ИСХОДНИК!A:N,3,FALSE())</f>
        <v>#N/A</v>
      </c>
      <c r="D45" s="28" t="e">
        <f>VLOOKUP(Динамический!B45,ИСХОДНИК!A:N,13,FALSE())</f>
        <v>#N/A</v>
      </c>
      <c r="E45" s="28" t="e">
        <f>VLOOKUP(Динамический!B45,ИСХОДНИК!A:N,14,FALSE())</f>
        <v>#N/A</v>
      </c>
      <c r="F45" s="148">
        <v>1</v>
      </c>
      <c r="G45" s="149" t="e">
        <f>VLOOKUP(B45,ИСХОДНИК!A:P,15,FALSE())</f>
        <v>#N/A</v>
      </c>
      <c r="H45" s="150" t="e">
        <f t="shared" si="3"/>
        <v>#N/A</v>
      </c>
      <c r="I45" s="150" t="e">
        <f t="shared" si="4"/>
        <v>#N/A</v>
      </c>
      <c r="J45" s="151" t="e">
        <f t="shared" si="5"/>
        <v>#N/A</v>
      </c>
      <c r="K45" s="29" t="e">
        <f>IF(VLOOKUP(B45,ИСХОДНИК!A:R,18,FALSE())=1,ИСХОДНИК!$T$2,IF(VLOOKUP(B45,ИСХОДНИК!A:R,18,FALSE())=2,ИСХОДНИК!$T$3,IF(VLOOKUP(B45,ИСХОДНИК!A:R,18,FALSE())=3,ИСХОДНИК!$T$4)))</f>
        <v>#N/A</v>
      </c>
      <c r="L45" s="152" t="e">
        <f>VLOOKUP(B45,ИСХОДНИК!A:N,7,FALSE())</f>
        <v>#N/A</v>
      </c>
      <c r="M45" s="152" t="e">
        <f>VLOOKUP(B45,ИСХОДНИК!A:N,8,FALSE())</f>
        <v>#N/A</v>
      </c>
      <c r="N45" s="152" t="e">
        <f>VLOOKUP(B45,ИСХОДНИК!A:N,9,FALSE())</f>
        <v>#N/A</v>
      </c>
      <c r="O45" s="24" t="e">
        <f>VLOOKUP(B45,ИСХОДНИК!A:N,10,FALSE())</f>
        <v>#N/A</v>
      </c>
      <c r="P45" s="24" t="e">
        <f>VLOOKUP(B45,ИСХОДНИК!A:N,11,FALSE())</f>
        <v>#N/A</v>
      </c>
    </row>
    <row r="46" spans="2:16" ht="18">
      <c r="B46" s="23" t="s">
        <v>331</v>
      </c>
      <c r="C46" s="149" t="e">
        <f>VLOOKUP(B46,ИСХОДНИК!A:N,3,FALSE())</f>
        <v>#N/A</v>
      </c>
      <c r="D46" s="28" t="e">
        <f>VLOOKUP(Динамический!B46,ИСХОДНИК!A:N,13,FALSE())</f>
        <v>#N/A</v>
      </c>
      <c r="E46" s="28" t="e">
        <f>VLOOKUP(Динамический!B46,ИСХОДНИК!A:N,14,FALSE())</f>
        <v>#N/A</v>
      </c>
      <c r="F46" s="148">
        <v>1</v>
      </c>
      <c r="G46" s="149" t="e">
        <f>VLOOKUP(B46,ИСХОДНИК!A:P,15,FALSE())</f>
        <v>#N/A</v>
      </c>
      <c r="H46" s="150" t="e">
        <f t="shared" si="3"/>
        <v>#N/A</v>
      </c>
      <c r="I46" s="150" t="e">
        <f t="shared" si="4"/>
        <v>#N/A</v>
      </c>
      <c r="J46" s="151" t="e">
        <f t="shared" si="5"/>
        <v>#N/A</v>
      </c>
      <c r="K46" s="29" t="e">
        <f>IF(VLOOKUP(B46,ИСХОДНИК!A:R,18,FALSE())=1,ИСХОДНИК!$T$2,IF(VLOOKUP(B46,ИСХОДНИК!A:R,18,FALSE())=2,ИСХОДНИК!$T$3,IF(VLOOKUP(B46,ИСХОДНИК!A:R,18,FALSE())=3,ИСХОДНИК!$T$4)))</f>
        <v>#N/A</v>
      </c>
      <c r="L46" s="152" t="e">
        <f>VLOOKUP(B46,ИСХОДНИК!A:N,7,FALSE())</f>
        <v>#N/A</v>
      </c>
      <c r="M46" s="152" t="e">
        <f>VLOOKUP(B46,ИСХОДНИК!A:N,8,FALSE())</f>
        <v>#N/A</v>
      </c>
      <c r="N46" s="152" t="e">
        <f>VLOOKUP(B46,ИСХОДНИК!A:N,9,FALSE())</f>
        <v>#N/A</v>
      </c>
      <c r="O46" s="24" t="e">
        <f>VLOOKUP(B46,ИСХОДНИК!A:N,10,FALSE())</f>
        <v>#N/A</v>
      </c>
      <c r="P46" s="24" t="e">
        <f>VLOOKUP(B46,ИСХОДНИК!A:N,11,FALSE())</f>
        <v>#N/A</v>
      </c>
    </row>
    <row r="47" spans="2:16" ht="18">
      <c r="B47" s="23" t="s">
        <v>331</v>
      </c>
      <c r="C47" s="149" t="e">
        <f>VLOOKUP(B47,ИСХОДНИК!A:N,3,FALSE())</f>
        <v>#N/A</v>
      </c>
      <c r="D47" s="28" t="e">
        <f>VLOOKUP(Динамический!B47,ИСХОДНИК!A:N,13,FALSE())</f>
        <v>#N/A</v>
      </c>
      <c r="E47" s="28" t="e">
        <f>VLOOKUP(Динамический!B47,ИСХОДНИК!A:N,14,FALSE())</f>
        <v>#N/A</v>
      </c>
      <c r="F47" s="148">
        <v>1</v>
      </c>
      <c r="G47" s="149" t="e">
        <f>VLOOKUP(B47,ИСХОДНИК!A:P,15,FALSE())</f>
        <v>#N/A</v>
      </c>
      <c r="H47" s="150" t="e">
        <f t="shared" si="3"/>
        <v>#N/A</v>
      </c>
      <c r="I47" s="150" t="e">
        <f t="shared" si="4"/>
        <v>#N/A</v>
      </c>
      <c r="J47" s="151" t="e">
        <f t="shared" si="5"/>
        <v>#N/A</v>
      </c>
      <c r="K47" s="29" t="e">
        <f>IF(VLOOKUP(B47,ИСХОДНИК!A:R,18,FALSE())=1,ИСХОДНИК!$T$2,IF(VLOOKUP(B47,ИСХОДНИК!A:R,18,FALSE())=2,ИСХОДНИК!$T$3,IF(VLOOKUP(B47,ИСХОДНИК!A:R,18,FALSE())=3,ИСХОДНИК!$T$4)))</f>
        <v>#N/A</v>
      </c>
      <c r="L47" s="152" t="e">
        <f>VLOOKUP(B47,ИСХОДНИК!A:N,7,FALSE())</f>
        <v>#N/A</v>
      </c>
      <c r="M47" s="152" t="e">
        <f>VLOOKUP(B47,ИСХОДНИК!A:N,8,FALSE())</f>
        <v>#N/A</v>
      </c>
      <c r="N47" s="152" t="e">
        <f>VLOOKUP(B47,ИСХОДНИК!A:N,9,FALSE())</f>
        <v>#N/A</v>
      </c>
      <c r="O47" s="24" t="e">
        <f>VLOOKUP(B47,ИСХОДНИК!A:N,10,FALSE())</f>
        <v>#N/A</v>
      </c>
      <c r="P47" s="24" t="e">
        <f>VLOOKUP(B47,ИСХОДНИК!A:N,11,FALSE())</f>
        <v>#N/A</v>
      </c>
    </row>
    <row r="48" spans="2:16" ht="18">
      <c r="B48" s="23" t="s">
        <v>331</v>
      </c>
      <c r="C48" s="149" t="e">
        <f>VLOOKUP(B48,ИСХОДНИК!A:N,3,FALSE())</f>
        <v>#N/A</v>
      </c>
      <c r="D48" s="28" t="e">
        <f>VLOOKUP(Динамический!B48,ИСХОДНИК!A:N,13,FALSE())</f>
        <v>#N/A</v>
      </c>
      <c r="E48" s="28" t="e">
        <f>VLOOKUP(Динамический!B48,ИСХОДНИК!A:N,14,FALSE())</f>
        <v>#N/A</v>
      </c>
      <c r="F48" s="148">
        <v>1</v>
      </c>
      <c r="G48" s="149" t="e">
        <f>VLOOKUP(B48,ИСХОДНИК!A:P,15,FALSE())</f>
        <v>#N/A</v>
      </c>
      <c r="H48" s="150" t="e">
        <f t="shared" si="3"/>
        <v>#N/A</v>
      </c>
      <c r="I48" s="150" t="e">
        <f t="shared" si="4"/>
        <v>#N/A</v>
      </c>
      <c r="J48" s="151" t="e">
        <f t="shared" si="5"/>
        <v>#N/A</v>
      </c>
      <c r="K48" s="29" t="e">
        <f>IF(VLOOKUP(B48,ИСХОДНИК!A:R,18,FALSE())=1,ИСХОДНИК!$T$2,IF(VLOOKUP(B48,ИСХОДНИК!A:R,18,FALSE())=2,ИСХОДНИК!$T$3,IF(VLOOKUP(B48,ИСХОДНИК!A:R,18,FALSE())=3,ИСХОДНИК!$T$4)))</f>
        <v>#N/A</v>
      </c>
      <c r="L48" s="152" t="e">
        <f>VLOOKUP(B48,ИСХОДНИК!A:N,7,FALSE())</f>
        <v>#N/A</v>
      </c>
      <c r="M48" s="152" t="e">
        <f>VLOOKUP(B48,ИСХОДНИК!A:N,8,FALSE())</f>
        <v>#N/A</v>
      </c>
      <c r="N48" s="152" t="e">
        <f>VLOOKUP(B48,ИСХОДНИК!A:N,9,FALSE())</f>
        <v>#N/A</v>
      </c>
      <c r="O48" s="24" t="e">
        <f>VLOOKUP(B48,ИСХОДНИК!A:N,10,FALSE())</f>
        <v>#N/A</v>
      </c>
      <c r="P48" s="24" t="e">
        <f>VLOOKUP(B48,ИСХОДНИК!A:N,11,FALSE())</f>
        <v>#N/A</v>
      </c>
    </row>
    <row r="49" spans="2:16" ht="18">
      <c r="B49" s="23" t="s">
        <v>331</v>
      </c>
      <c r="C49" s="149" t="e">
        <f>VLOOKUP(B49,ИСХОДНИК!A:N,3,FALSE())</f>
        <v>#N/A</v>
      </c>
      <c r="D49" s="28" t="e">
        <f>VLOOKUP(Динамический!B49,ИСХОДНИК!A:N,13,FALSE())</f>
        <v>#N/A</v>
      </c>
      <c r="E49" s="28" t="e">
        <f>VLOOKUP(Динамический!B49,ИСХОДНИК!A:N,14,FALSE())</f>
        <v>#N/A</v>
      </c>
      <c r="F49" s="148">
        <v>1</v>
      </c>
      <c r="G49" s="149" t="e">
        <f>VLOOKUP(B49,ИСХОДНИК!A:P,15,FALSE())</f>
        <v>#N/A</v>
      </c>
      <c r="H49" s="150" t="e">
        <f t="shared" si="3"/>
        <v>#N/A</v>
      </c>
      <c r="I49" s="150" t="e">
        <f t="shared" si="4"/>
        <v>#N/A</v>
      </c>
      <c r="J49" s="151" t="e">
        <f t="shared" si="5"/>
        <v>#N/A</v>
      </c>
      <c r="K49" s="29" t="e">
        <f>IF(VLOOKUP(B49,ИСХОДНИК!A:R,18,FALSE())=1,ИСХОДНИК!$T$2,IF(VLOOKUP(B49,ИСХОДНИК!A:R,18,FALSE())=2,ИСХОДНИК!$T$3,IF(VLOOKUP(B49,ИСХОДНИК!A:R,18,FALSE())=3,ИСХОДНИК!$T$4)))</f>
        <v>#N/A</v>
      </c>
      <c r="L49" s="152" t="e">
        <f>VLOOKUP(B49,ИСХОДНИК!A:N,7,FALSE())</f>
        <v>#N/A</v>
      </c>
      <c r="M49" s="152" t="e">
        <f>VLOOKUP(B49,ИСХОДНИК!A:N,8,FALSE())</f>
        <v>#N/A</v>
      </c>
      <c r="N49" s="152" t="e">
        <f>VLOOKUP(B49,ИСХОДНИК!A:N,9,FALSE())</f>
        <v>#N/A</v>
      </c>
      <c r="O49" s="24" t="e">
        <f>VLOOKUP(B49,ИСХОДНИК!A:N,10,FALSE())</f>
        <v>#N/A</v>
      </c>
      <c r="P49" s="24" t="e">
        <f>VLOOKUP(B49,ИСХОДНИК!A:N,11,FALSE())</f>
        <v>#N/A</v>
      </c>
    </row>
    <row r="50" spans="2:16" ht="18">
      <c r="B50" s="23" t="s">
        <v>331</v>
      </c>
      <c r="C50" s="149" t="e">
        <f>VLOOKUP(B50,ИСХОДНИК!A:N,3,FALSE())</f>
        <v>#N/A</v>
      </c>
      <c r="D50" s="28" t="e">
        <f>VLOOKUP(Динамический!B50,ИСХОДНИК!A:N,13,FALSE())</f>
        <v>#N/A</v>
      </c>
      <c r="E50" s="28" t="e">
        <f>VLOOKUP(Динамический!B50,ИСХОДНИК!A:N,14,FALSE())</f>
        <v>#N/A</v>
      </c>
      <c r="F50" s="148">
        <v>1</v>
      </c>
      <c r="G50" s="149" t="e">
        <f>VLOOKUP(B50,ИСХОДНИК!A:P,15,FALSE())</f>
        <v>#N/A</v>
      </c>
      <c r="H50" s="150" t="e">
        <f t="shared" si="3"/>
        <v>#N/A</v>
      </c>
      <c r="I50" s="150" t="e">
        <f t="shared" si="4"/>
        <v>#N/A</v>
      </c>
      <c r="J50" s="151" t="e">
        <f t="shared" si="5"/>
        <v>#N/A</v>
      </c>
      <c r="K50" s="29" t="e">
        <f>IF(VLOOKUP(B50,ИСХОДНИК!A:R,18,FALSE())=1,ИСХОДНИК!$T$2,IF(VLOOKUP(B50,ИСХОДНИК!A:R,18,FALSE())=2,ИСХОДНИК!$T$3,IF(VLOOKUP(B50,ИСХОДНИК!A:R,18,FALSE())=3,ИСХОДНИК!$T$4)))</f>
        <v>#N/A</v>
      </c>
      <c r="L50" s="152" t="e">
        <f>VLOOKUP(B50,ИСХОДНИК!A:N,7,FALSE())</f>
        <v>#N/A</v>
      </c>
      <c r="M50" s="152" t="e">
        <f>VLOOKUP(B50,ИСХОДНИК!A:N,8,FALSE())</f>
        <v>#N/A</v>
      </c>
      <c r="N50" s="152" t="e">
        <f>VLOOKUP(B50,ИСХОДНИК!A:N,9,FALSE())</f>
        <v>#N/A</v>
      </c>
      <c r="O50" s="24" t="e">
        <f>VLOOKUP(B50,ИСХОДНИК!A:N,10,FALSE())</f>
        <v>#N/A</v>
      </c>
      <c r="P50" s="24" t="e">
        <f>VLOOKUP(B50,ИСХОДНИК!A:N,11,FALSE())</f>
        <v>#N/A</v>
      </c>
    </row>
    <row r="51" spans="2:16" ht="18">
      <c r="B51" s="23" t="s">
        <v>331</v>
      </c>
      <c r="C51" s="149" t="e">
        <f>VLOOKUP(B51,ИСХОДНИК!A:N,3,FALSE())</f>
        <v>#N/A</v>
      </c>
      <c r="D51" s="28" t="e">
        <f>VLOOKUP(Динамический!B51,ИСХОДНИК!A:N,13,FALSE())</f>
        <v>#N/A</v>
      </c>
      <c r="E51" s="28" t="e">
        <f>VLOOKUP(Динамический!B51,ИСХОДНИК!A:N,14,FALSE())</f>
        <v>#N/A</v>
      </c>
      <c r="F51" s="148">
        <v>1</v>
      </c>
      <c r="G51" s="149" t="e">
        <f>VLOOKUP(B51,ИСХОДНИК!A:P,15,FALSE())</f>
        <v>#N/A</v>
      </c>
      <c r="H51" s="150" t="e">
        <f t="shared" si="3"/>
        <v>#N/A</v>
      </c>
      <c r="I51" s="150" t="e">
        <f t="shared" si="4"/>
        <v>#N/A</v>
      </c>
      <c r="J51" s="151" t="e">
        <f t="shared" si="5"/>
        <v>#N/A</v>
      </c>
      <c r="K51" s="29" t="e">
        <f>IF(VLOOKUP(B51,ИСХОДНИК!A:R,18,FALSE())=1,ИСХОДНИК!$T$2,IF(VLOOKUP(B51,ИСХОДНИК!A:R,18,FALSE())=2,ИСХОДНИК!$T$3,IF(VLOOKUP(B51,ИСХОДНИК!A:R,18,FALSE())=3,ИСХОДНИК!$T$4)))</f>
        <v>#N/A</v>
      </c>
      <c r="L51" s="152" t="e">
        <f>VLOOKUP(B51,ИСХОДНИК!A:N,7,FALSE())</f>
        <v>#N/A</v>
      </c>
      <c r="M51" s="152" t="e">
        <f>VLOOKUP(B51,ИСХОДНИК!A:N,8,FALSE())</f>
        <v>#N/A</v>
      </c>
      <c r="N51" s="152" t="e">
        <f>VLOOKUP(B51,ИСХОДНИК!A:N,9,FALSE())</f>
        <v>#N/A</v>
      </c>
      <c r="O51" s="24" t="e">
        <f>VLOOKUP(B51,ИСХОДНИК!A:N,10,FALSE())</f>
        <v>#N/A</v>
      </c>
      <c r="P51" s="24" t="e">
        <f>VLOOKUP(B51,ИСХОДНИК!A:N,11,FALSE())</f>
        <v>#N/A</v>
      </c>
    </row>
    <row r="52" spans="2:16" ht="18">
      <c r="B52" s="23" t="s">
        <v>331</v>
      </c>
      <c r="C52" s="149" t="e">
        <f>VLOOKUP(B52,ИСХОДНИК!A:N,3,FALSE())</f>
        <v>#N/A</v>
      </c>
      <c r="D52" s="28" t="e">
        <f>VLOOKUP(Динамический!B52,ИСХОДНИК!A:N,13,FALSE())</f>
        <v>#N/A</v>
      </c>
      <c r="E52" s="28" t="e">
        <f>VLOOKUP(Динамический!B52,ИСХОДНИК!A:N,14,FALSE())</f>
        <v>#N/A</v>
      </c>
      <c r="F52" s="148">
        <v>1</v>
      </c>
      <c r="G52" s="149" t="e">
        <f>VLOOKUP(B52,ИСХОДНИК!A:P,15,FALSE())</f>
        <v>#N/A</v>
      </c>
      <c r="H52" s="150" t="e">
        <f t="shared" si="3"/>
        <v>#N/A</v>
      </c>
      <c r="I52" s="150" t="e">
        <f t="shared" si="4"/>
        <v>#N/A</v>
      </c>
      <c r="J52" s="151" t="e">
        <f t="shared" si="5"/>
        <v>#N/A</v>
      </c>
      <c r="K52" s="29" t="e">
        <f>IF(VLOOKUP(B52,ИСХОДНИК!A:R,18,FALSE())=1,ИСХОДНИК!$T$2,IF(VLOOKUP(B52,ИСХОДНИК!A:R,18,FALSE())=2,ИСХОДНИК!$T$3,IF(VLOOKUP(B52,ИСХОДНИК!A:R,18,FALSE())=3,ИСХОДНИК!$T$4)))</f>
        <v>#N/A</v>
      </c>
      <c r="L52" s="152" t="e">
        <f>VLOOKUP(B52,ИСХОДНИК!A:N,7,FALSE())</f>
        <v>#N/A</v>
      </c>
      <c r="M52" s="152" t="e">
        <f>VLOOKUP(B52,ИСХОДНИК!A:N,8,FALSE())</f>
        <v>#N/A</v>
      </c>
      <c r="N52" s="152" t="e">
        <f>VLOOKUP(B52,ИСХОДНИК!A:N,9,FALSE())</f>
        <v>#N/A</v>
      </c>
      <c r="O52" s="24" t="e">
        <f>VLOOKUP(B52,ИСХОДНИК!A:N,10,FALSE())</f>
        <v>#N/A</v>
      </c>
      <c r="P52" s="24" t="e">
        <f>VLOOKUP(B52,ИСХОДНИК!A:N,11,FALSE())</f>
        <v>#N/A</v>
      </c>
    </row>
    <row r="53" spans="2:16" ht="18">
      <c r="B53" s="23" t="s">
        <v>331</v>
      </c>
      <c r="C53" s="149" t="e">
        <f>VLOOKUP(B53,ИСХОДНИК!A:N,3,FALSE())</f>
        <v>#N/A</v>
      </c>
      <c r="D53" s="28" t="e">
        <f>VLOOKUP(Динамический!B53,ИСХОДНИК!A:N,13,FALSE())</f>
        <v>#N/A</v>
      </c>
      <c r="E53" s="28" t="e">
        <f>VLOOKUP(Динамический!B53,ИСХОДНИК!A:N,14,FALSE())</f>
        <v>#N/A</v>
      </c>
      <c r="F53" s="148">
        <v>1</v>
      </c>
      <c r="G53" s="149" t="e">
        <f>VLOOKUP(B53,ИСХОДНИК!A:P,15,FALSE())</f>
        <v>#N/A</v>
      </c>
      <c r="H53" s="150" t="e">
        <f t="shared" si="3"/>
        <v>#N/A</v>
      </c>
      <c r="I53" s="150" t="e">
        <f t="shared" si="4"/>
        <v>#N/A</v>
      </c>
      <c r="J53" s="151" t="e">
        <f t="shared" si="5"/>
        <v>#N/A</v>
      </c>
      <c r="K53" s="29" t="e">
        <f>IF(VLOOKUP(B53,ИСХОДНИК!A:R,18,FALSE())=1,ИСХОДНИК!$T$2,IF(VLOOKUP(B53,ИСХОДНИК!A:R,18,FALSE())=2,ИСХОДНИК!$T$3,IF(VLOOKUP(B53,ИСХОДНИК!A:R,18,FALSE())=3,ИСХОДНИК!$T$4)))</f>
        <v>#N/A</v>
      </c>
      <c r="L53" s="152" t="e">
        <f>VLOOKUP(B53,ИСХОДНИК!A:N,7,FALSE())</f>
        <v>#N/A</v>
      </c>
      <c r="M53" s="152" t="e">
        <f>VLOOKUP(B53,ИСХОДНИК!A:N,8,FALSE())</f>
        <v>#N/A</v>
      </c>
      <c r="N53" s="152" t="e">
        <f>VLOOKUP(B53,ИСХОДНИК!A:N,9,FALSE())</f>
        <v>#N/A</v>
      </c>
      <c r="O53" s="24" t="e">
        <f>VLOOKUP(B53,ИСХОДНИК!A:N,10,FALSE())</f>
        <v>#N/A</v>
      </c>
      <c r="P53" s="24" t="e">
        <f>VLOOKUP(B53,ИСХОДНИК!A:N,11,FALSE())</f>
        <v>#N/A</v>
      </c>
    </row>
    <row r="54" spans="2:16" ht="18">
      <c r="B54" s="23" t="s">
        <v>331</v>
      </c>
      <c r="C54" s="149" t="e">
        <f>VLOOKUP(B54,ИСХОДНИК!A:N,3,FALSE())</f>
        <v>#N/A</v>
      </c>
      <c r="D54" s="28" t="e">
        <f>VLOOKUP(Динамический!B54,ИСХОДНИК!A:N,13,FALSE())</f>
        <v>#N/A</v>
      </c>
      <c r="E54" s="28" t="e">
        <f>VLOOKUP(Динамический!B54,ИСХОДНИК!A:N,14,FALSE())</f>
        <v>#N/A</v>
      </c>
      <c r="F54" s="148">
        <v>1</v>
      </c>
      <c r="G54" s="149" t="e">
        <f>VLOOKUP(B54,ИСХОДНИК!A:P,15,FALSE())</f>
        <v>#N/A</v>
      </c>
      <c r="H54" s="150" t="e">
        <f t="shared" si="3"/>
        <v>#N/A</v>
      </c>
      <c r="I54" s="150" t="e">
        <f t="shared" si="4"/>
        <v>#N/A</v>
      </c>
      <c r="J54" s="151" t="e">
        <f t="shared" si="5"/>
        <v>#N/A</v>
      </c>
      <c r="K54" s="29" t="e">
        <f>IF(VLOOKUP(B54,ИСХОДНИК!A:R,18,FALSE())=1,ИСХОДНИК!$T$2,IF(VLOOKUP(B54,ИСХОДНИК!A:R,18,FALSE())=2,ИСХОДНИК!$T$3,IF(VLOOKUP(B54,ИСХОДНИК!A:R,18,FALSE())=3,ИСХОДНИК!$T$4)))</f>
        <v>#N/A</v>
      </c>
      <c r="L54" s="152" t="e">
        <f>VLOOKUP(B54,ИСХОДНИК!A:N,7,FALSE())</f>
        <v>#N/A</v>
      </c>
      <c r="M54" s="152" t="e">
        <f>VLOOKUP(B54,ИСХОДНИК!A:N,8,FALSE())</f>
        <v>#N/A</v>
      </c>
      <c r="N54" s="152" t="e">
        <f>VLOOKUP(B54,ИСХОДНИК!A:N,9,FALSE())</f>
        <v>#N/A</v>
      </c>
      <c r="O54" s="24" t="e">
        <f>VLOOKUP(B54,ИСХОДНИК!A:N,10,FALSE())</f>
        <v>#N/A</v>
      </c>
      <c r="P54" s="24" t="e">
        <f>VLOOKUP(B54,ИСХОДНИК!A:N,11,FALSE())</f>
        <v>#N/A</v>
      </c>
    </row>
    <row r="55" spans="2:16" ht="18">
      <c r="B55" s="23" t="s">
        <v>331</v>
      </c>
      <c r="C55" s="149" t="e">
        <f>VLOOKUP(B55,ИСХОДНИК!A:N,3,FALSE())</f>
        <v>#N/A</v>
      </c>
      <c r="D55" s="28" t="e">
        <f>VLOOKUP(Динамический!B55,ИСХОДНИК!A:N,13,FALSE())</f>
        <v>#N/A</v>
      </c>
      <c r="E55" s="28" t="e">
        <f>VLOOKUP(Динамический!B55,ИСХОДНИК!A:N,14,FALSE())</f>
        <v>#N/A</v>
      </c>
      <c r="F55" s="148">
        <v>1</v>
      </c>
      <c r="G55" s="149" t="e">
        <f>VLOOKUP(B55,ИСХОДНИК!A:P,15,FALSE())</f>
        <v>#N/A</v>
      </c>
      <c r="H55" s="150" t="e">
        <f t="shared" si="3"/>
        <v>#N/A</v>
      </c>
      <c r="I55" s="150" t="e">
        <f t="shared" si="4"/>
        <v>#N/A</v>
      </c>
      <c r="J55" s="151" t="e">
        <f t="shared" si="5"/>
        <v>#N/A</v>
      </c>
      <c r="K55" s="29" t="e">
        <f>IF(VLOOKUP(B55,ИСХОДНИК!A:R,18,FALSE())=1,ИСХОДНИК!$T$2,IF(VLOOKUP(B55,ИСХОДНИК!A:R,18,FALSE())=2,ИСХОДНИК!$T$3,IF(VLOOKUP(B55,ИСХОДНИК!A:R,18,FALSE())=3,ИСХОДНИК!$T$4)))</f>
        <v>#N/A</v>
      </c>
      <c r="L55" s="152" t="e">
        <f>VLOOKUP(B55,ИСХОДНИК!A:N,7,FALSE())</f>
        <v>#N/A</v>
      </c>
      <c r="M55" s="152" t="e">
        <f>VLOOKUP(B55,ИСХОДНИК!A:N,8,FALSE())</f>
        <v>#N/A</v>
      </c>
      <c r="N55" s="152" t="e">
        <f>VLOOKUP(B55,ИСХОДНИК!A:N,9,FALSE())</f>
        <v>#N/A</v>
      </c>
      <c r="O55" s="24" t="e">
        <f>VLOOKUP(B55,ИСХОДНИК!A:N,10,FALSE())</f>
        <v>#N/A</v>
      </c>
      <c r="P55" s="24" t="e">
        <f>VLOOKUP(B55,ИСХОДНИК!A:N,11,FALSE())</f>
        <v>#N/A</v>
      </c>
    </row>
    <row r="56" spans="2:16" ht="18">
      <c r="B56" s="23" t="s">
        <v>331</v>
      </c>
      <c r="C56" s="149" t="e">
        <f>VLOOKUP(B56,ИСХОДНИК!A:N,3,FALSE())</f>
        <v>#N/A</v>
      </c>
      <c r="D56" s="28" t="e">
        <f>VLOOKUP(Динамический!B56,ИСХОДНИК!A:N,13,FALSE())</f>
        <v>#N/A</v>
      </c>
      <c r="E56" s="28" t="e">
        <f>VLOOKUP(Динамический!B56,ИСХОДНИК!A:N,14,FALSE())</f>
        <v>#N/A</v>
      </c>
      <c r="F56" s="148">
        <v>1</v>
      </c>
      <c r="G56" s="149" t="e">
        <f>VLOOKUP(B56,ИСХОДНИК!A:P,15,FALSE())</f>
        <v>#N/A</v>
      </c>
      <c r="H56" s="150" t="e">
        <f t="shared" si="3"/>
        <v>#N/A</v>
      </c>
      <c r="I56" s="150" t="e">
        <f t="shared" si="4"/>
        <v>#N/A</v>
      </c>
      <c r="J56" s="151" t="e">
        <f t="shared" si="5"/>
        <v>#N/A</v>
      </c>
      <c r="K56" s="29" t="e">
        <f>IF(VLOOKUP(B56,ИСХОДНИК!A:R,18,FALSE())=1,ИСХОДНИК!$T$2,IF(VLOOKUP(B56,ИСХОДНИК!A:R,18,FALSE())=2,ИСХОДНИК!$T$3,IF(VLOOKUP(B56,ИСХОДНИК!A:R,18,FALSE())=3,ИСХОДНИК!$T$4)))</f>
        <v>#N/A</v>
      </c>
      <c r="L56" s="152" t="e">
        <f>VLOOKUP(B56,ИСХОДНИК!A:N,7,FALSE())</f>
        <v>#N/A</v>
      </c>
      <c r="M56" s="152" t="e">
        <f>VLOOKUP(B56,ИСХОДНИК!A:N,8,FALSE())</f>
        <v>#N/A</v>
      </c>
      <c r="N56" s="152" t="e">
        <f>VLOOKUP(B56,ИСХОДНИК!A:N,9,FALSE())</f>
        <v>#N/A</v>
      </c>
      <c r="O56" s="24" t="e">
        <f>VLOOKUP(B56,ИСХОДНИК!A:N,10,FALSE())</f>
        <v>#N/A</v>
      </c>
      <c r="P56" s="24" t="e">
        <f>VLOOKUP(B56,ИСХОДНИК!A:N,11,FALSE())</f>
        <v>#N/A</v>
      </c>
    </row>
    <row r="57" spans="2:16" ht="18">
      <c r="B57" s="23" t="s">
        <v>331</v>
      </c>
      <c r="C57" s="149" t="e">
        <f>VLOOKUP(B57,ИСХОДНИК!A:N,3,FALSE())</f>
        <v>#N/A</v>
      </c>
      <c r="D57" s="28" t="e">
        <f>VLOOKUP(Динамический!B57,ИСХОДНИК!A:N,13,FALSE())</f>
        <v>#N/A</v>
      </c>
      <c r="E57" s="28" t="e">
        <f>VLOOKUP(Динамический!B57,ИСХОДНИК!A:N,14,FALSE())</f>
        <v>#N/A</v>
      </c>
      <c r="F57" s="148">
        <v>1</v>
      </c>
      <c r="G57" s="149" t="e">
        <f>VLOOKUP(B57,ИСХОДНИК!A:P,15,FALSE())</f>
        <v>#N/A</v>
      </c>
      <c r="H57" s="150" t="e">
        <f t="shared" si="3"/>
        <v>#N/A</v>
      </c>
      <c r="I57" s="150" t="e">
        <f t="shared" si="4"/>
        <v>#N/A</v>
      </c>
      <c r="J57" s="151" t="e">
        <f t="shared" si="5"/>
        <v>#N/A</v>
      </c>
      <c r="K57" s="29" t="e">
        <f>IF(VLOOKUP(B57,ИСХОДНИК!A:R,18,FALSE())=1,ИСХОДНИК!$T$2,IF(VLOOKUP(B57,ИСХОДНИК!A:R,18,FALSE())=2,ИСХОДНИК!$T$3,IF(VLOOKUP(B57,ИСХОДНИК!A:R,18,FALSE())=3,ИСХОДНИК!$T$4)))</f>
        <v>#N/A</v>
      </c>
      <c r="L57" s="152" t="e">
        <f>VLOOKUP(B57,ИСХОДНИК!A:N,7,FALSE())</f>
        <v>#N/A</v>
      </c>
      <c r="M57" s="152" t="e">
        <f>VLOOKUP(B57,ИСХОДНИК!A:N,8,FALSE())</f>
        <v>#N/A</v>
      </c>
      <c r="N57" s="152" t="e">
        <f>VLOOKUP(B57,ИСХОДНИК!A:N,9,FALSE())</f>
        <v>#N/A</v>
      </c>
      <c r="O57" s="24" t="e">
        <f>VLOOKUP(B57,ИСХОДНИК!A:N,10,FALSE())</f>
        <v>#N/A</v>
      </c>
      <c r="P57" s="24" t="e">
        <f>VLOOKUP(B57,ИСХОДНИК!A:N,11,FALSE())</f>
        <v>#N/A</v>
      </c>
    </row>
    <row r="58" spans="2:16" ht="18">
      <c r="B58" s="23" t="s">
        <v>331</v>
      </c>
      <c r="C58" s="149" t="e">
        <f>VLOOKUP(B58,ИСХОДНИК!A:N,3,FALSE())</f>
        <v>#N/A</v>
      </c>
      <c r="D58" s="28" t="e">
        <f>VLOOKUP(Динамический!B58,ИСХОДНИК!A:N,13,FALSE())</f>
        <v>#N/A</v>
      </c>
      <c r="E58" s="28" t="e">
        <f>VLOOKUP(Динамический!B58,ИСХОДНИК!A:N,14,FALSE())</f>
        <v>#N/A</v>
      </c>
      <c r="F58" s="148">
        <v>1</v>
      </c>
      <c r="G58" s="149" t="e">
        <f>VLOOKUP(B58,ИСХОДНИК!A:P,15,FALSE())</f>
        <v>#N/A</v>
      </c>
      <c r="H58" s="150" t="e">
        <f t="shared" si="3"/>
        <v>#N/A</v>
      </c>
      <c r="I58" s="150" t="e">
        <f t="shared" si="4"/>
        <v>#N/A</v>
      </c>
      <c r="J58" s="151" t="e">
        <f t="shared" si="5"/>
        <v>#N/A</v>
      </c>
      <c r="K58" s="29" t="e">
        <f>IF(VLOOKUP(B58,ИСХОДНИК!A:R,18,FALSE())=1,ИСХОДНИК!$T$2,IF(VLOOKUP(B58,ИСХОДНИК!A:R,18,FALSE())=2,ИСХОДНИК!$T$3,IF(VLOOKUP(B58,ИСХОДНИК!A:R,18,FALSE())=3,ИСХОДНИК!$T$4)))</f>
        <v>#N/A</v>
      </c>
      <c r="L58" s="152" t="e">
        <f>VLOOKUP(B58,ИСХОДНИК!A:N,7,FALSE())</f>
        <v>#N/A</v>
      </c>
      <c r="M58" s="152" t="e">
        <f>VLOOKUP(B58,ИСХОДНИК!A:N,8,FALSE())</f>
        <v>#N/A</v>
      </c>
      <c r="N58" s="152" t="e">
        <f>VLOOKUP(B58,ИСХОДНИК!A:N,9,FALSE())</f>
        <v>#N/A</v>
      </c>
      <c r="O58" s="24" t="e">
        <f>VLOOKUP(B58,ИСХОДНИК!A:N,10,FALSE())</f>
        <v>#N/A</v>
      </c>
      <c r="P58" s="24" t="e">
        <f>VLOOKUP(B58,ИСХОДНИК!A:N,11,FALSE())</f>
        <v>#N/A</v>
      </c>
    </row>
    <row r="59" spans="2:16" ht="18">
      <c r="B59" s="23" t="s">
        <v>331</v>
      </c>
      <c r="C59" s="149" t="e">
        <f>VLOOKUP(B59,ИСХОДНИК!A:N,3,FALSE())</f>
        <v>#N/A</v>
      </c>
      <c r="D59" s="28" t="e">
        <f>VLOOKUP(Динамический!B59,ИСХОДНИК!A:N,13,FALSE())</f>
        <v>#N/A</v>
      </c>
      <c r="E59" s="28" t="e">
        <f>VLOOKUP(Динамический!B59,ИСХОДНИК!A:N,14,FALSE())</f>
        <v>#N/A</v>
      </c>
      <c r="F59" s="148">
        <v>1</v>
      </c>
      <c r="G59" s="149" t="e">
        <f>VLOOKUP(B59,ИСХОДНИК!A:P,15,FALSE())</f>
        <v>#N/A</v>
      </c>
      <c r="H59" s="150" t="e">
        <f t="shared" si="3"/>
        <v>#N/A</v>
      </c>
      <c r="I59" s="150" t="e">
        <f t="shared" si="4"/>
        <v>#N/A</v>
      </c>
      <c r="J59" s="151" t="e">
        <f t="shared" si="5"/>
        <v>#N/A</v>
      </c>
      <c r="K59" s="29" t="e">
        <f>IF(VLOOKUP(B59,ИСХОДНИК!A:R,18,FALSE())=1,ИСХОДНИК!$T$2,IF(VLOOKUP(B59,ИСХОДНИК!A:R,18,FALSE())=2,ИСХОДНИК!$T$3,IF(VLOOKUP(B59,ИСХОДНИК!A:R,18,FALSE())=3,ИСХОДНИК!$T$4)))</f>
        <v>#N/A</v>
      </c>
      <c r="L59" s="152" t="e">
        <f>VLOOKUP(B59,ИСХОДНИК!A:N,7,FALSE())</f>
        <v>#N/A</v>
      </c>
      <c r="M59" s="152" t="e">
        <f>VLOOKUP(B59,ИСХОДНИК!A:N,8,FALSE())</f>
        <v>#N/A</v>
      </c>
      <c r="N59" s="152" t="e">
        <f>VLOOKUP(B59,ИСХОДНИК!A:N,9,FALSE())</f>
        <v>#N/A</v>
      </c>
      <c r="O59" s="24" t="e">
        <f>VLOOKUP(B59,ИСХОДНИК!A:N,10,FALSE())</f>
        <v>#N/A</v>
      </c>
      <c r="P59" s="24" t="e">
        <f>VLOOKUP(B59,ИСХОДНИК!A:N,11,FALSE())</f>
        <v>#N/A</v>
      </c>
    </row>
    <row r="60" spans="2:16" ht="18">
      <c r="B60" s="23" t="s">
        <v>331</v>
      </c>
      <c r="C60" s="149" t="e">
        <f>VLOOKUP(B60,ИСХОДНИК!A:N,3,FALSE())</f>
        <v>#N/A</v>
      </c>
      <c r="D60" s="28" t="e">
        <f>VLOOKUP(Динамический!B60,ИСХОДНИК!A:N,13,FALSE())</f>
        <v>#N/A</v>
      </c>
      <c r="E60" s="28" t="e">
        <f>VLOOKUP(Динамический!B60,ИСХОДНИК!A:N,14,FALSE())</f>
        <v>#N/A</v>
      </c>
      <c r="F60" s="148">
        <v>1</v>
      </c>
      <c r="G60" s="149" t="e">
        <f>VLOOKUP(B60,ИСХОДНИК!A:P,15,FALSE())</f>
        <v>#N/A</v>
      </c>
      <c r="H60" s="150" t="e">
        <f t="shared" si="3"/>
        <v>#N/A</v>
      </c>
      <c r="I60" s="150" t="e">
        <f t="shared" si="4"/>
        <v>#N/A</v>
      </c>
      <c r="J60" s="151" t="e">
        <f t="shared" si="5"/>
        <v>#N/A</v>
      </c>
      <c r="K60" s="29" t="e">
        <f>IF(VLOOKUP(B60,ИСХОДНИК!A:R,18,FALSE())=1,ИСХОДНИК!$T$2,IF(VLOOKUP(B60,ИСХОДНИК!A:R,18,FALSE())=2,ИСХОДНИК!$T$3,IF(VLOOKUP(B60,ИСХОДНИК!A:R,18,FALSE())=3,ИСХОДНИК!$T$4)))</f>
        <v>#N/A</v>
      </c>
      <c r="L60" s="152" t="e">
        <f>VLOOKUP(B60,ИСХОДНИК!A:N,7,FALSE())</f>
        <v>#N/A</v>
      </c>
      <c r="M60" s="152" t="e">
        <f>VLOOKUP(B60,ИСХОДНИК!A:N,8,FALSE())</f>
        <v>#N/A</v>
      </c>
      <c r="N60" s="152" t="e">
        <f>VLOOKUP(B60,ИСХОДНИК!A:N,9,FALSE())</f>
        <v>#N/A</v>
      </c>
      <c r="O60" s="24" t="e">
        <f>VLOOKUP(B60,ИСХОДНИК!A:N,10,FALSE())</f>
        <v>#N/A</v>
      </c>
      <c r="P60" s="24" t="e">
        <f>VLOOKUP(B60,ИСХОДНИК!A:N,11,FALSE())</f>
        <v>#N/A</v>
      </c>
    </row>
    <row r="61" spans="2:16" ht="18">
      <c r="B61" s="23" t="s">
        <v>331</v>
      </c>
      <c r="C61" s="149" t="e">
        <f>VLOOKUP(B61,ИСХОДНИК!A:N,3,FALSE())</f>
        <v>#N/A</v>
      </c>
      <c r="D61" s="28" t="e">
        <f>VLOOKUP(Динамический!B61,ИСХОДНИК!A:N,13,FALSE())</f>
        <v>#N/A</v>
      </c>
      <c r="E61" s="28" t="e">
        <f>VLOOKUP(Динамический!B61,ИСХОДНИК!A:N,14,FALSE())</f>
        <v>#N/A</v>
      </c>
      <c r="F61" s="148">
        <v>1</v>
      </c>
      <c r="G61" s="149" t="e">
        <f>VLOOKUP(B61,ИСХОДНИК!A:P,15,FALSE())</f>
        <v>#N/A</v>
      </c>
      <c r="H61" s="150" t="e">
        <f t="shared" si="3"/>
        <v>#N/A</v>
      </c>
      <c r="I61" s="150" t="e">
        <f t="shared" si="4"/>
        <v>#N/A</v>
      </c>
      <c r="J61" s="151" t="e">
        <f t="shared" si="5"/>
        <v>#N/A</v>
      </c>
      <c r="K61" s="29" t="e">
        <f>IF(VLOOKUP(B61,ИСХОДНИК!A:R,18,FALSE())=1,ИСХОДНИК!$T$2,IF(VLOOKUP(B61,ИСХОДНИК!A:R,18,FALSE())=2,ИСХОДНИК!$T$3,IF(VLOOKUP(B61,ИСХОДНИК!A:R,18,FALSE())=3,ИСХОДНИК!$T$4)))</f>
        <v>#N/A</v>
      </c>
      <c r="L61" s="152" t="e">
        <f>VLOOKUP(B61,ИСХОДНИК!A:N,7,FALSE())</f>
        <v>#N/A</v>
      </c>
      <c r="M61" s="152" t="e">
        <f>VLOOKUP(B61,ИСХОДНИК!A:N,8,FALSE())</f>
        <v>#N/A</v>
      </c>
      <c r="N61" s="152" t="e">
        <f>VLOOKUP(B61,ИСХОДНИК!A:N,9,FALSE())</f>
        <v>#N/A</v>
      </c>
      <c r="O61" s="24" t="e">
        <f>VLOOKUP(B61,ИСХОДНИК!A:N,10,FALSE())</f>
        <v>#N/A</v>
      </c>
      <c r="P61" s="24" t="e">
        <f>VLOOKUP(B61,ИСХОДНИК!A:N,11,FALSE())</f>
        <v>#N/A</v>
      </c>
    </row>
    <row r="62" spans="2:16" ht="18">
      <c r="B62" s="23" t="s">
        <v>331</v>
      </c>
      <c r="C62" s="149" t="e">
        <f>VLOOKUP(B62,ИСХОДНИК!A:N,3,FALSE())</f>
        <v>#N/A</v>
      </c>
      <c r="D62" s="28" t="e">
        <f>VLOOKUP(Динамический!B62,ИСХОДНИК!A:N,13,FALSE())</f>
        <v>#N/A</v>
      </c>
      <c r="E62" s="28" t="e">
        <f>VLOOKUP(Динамический!B62,ИСХОДНИК!A:N,14,FALSE())</f>
        <v>#N/A</v>
      </c>
      <c r="F62" s="148">
        <v>1</v>
      </c>
      <c r="G62" s="149" t="e">
        <f>VLOOKUP(B62,ИСХОДНИК!A:P,15,FALSE())</f>
        <v>#N/A</v>
      </c>
      <c r="H62" s="150" t="e">
        <f t="shared" si="3"/>
        <v>#N/A</v>
      </c>
      <c r="I62" s="150" t="e">
        <f t="shared" si="4"/>
        <v>#N/A</v>
      </c>
      <c r="J62" s="151" t="e">
        <f t="shared" si="5"/>
        <v>#N/A</v>
      </c>
      <c r="K62" s="29" t="e">
        <f>IF(VLOOKUP(B62,ИСХОДНИК!A:R,18,FALSE())=1,ИСХОДНИК!$T$2,IF(VLOOKUP(B62,ИСХОДНИК!A:R,18,FALSE())=2,ИСХОДНИК!$T$3,IF(VLOOKUP(B62,ИСХОДНИК!A:R,18,FALSE())=3,ИСХОДНИК!$T$4)))</f>
        <v>#N/A</v>
      </c>
      <c r="L62" s="152" t="e">
        <f>VLOOKUP(B62,ИСХОДНИК!A:N,7,FALSE())</f>
        <v>#N/A</v>
      </c>
      <c r="M62" s="152" t="e">
        <f>VLOOKUP(B62,ИСХОДНИК!A:N,8,FALSE())</f>
        <v>#N/A</v>
      </c>
      <c r="N62" s="152" t="e">
        <f>VLOOKUP(B62,ИСХОДНИК!A:N,9,FALSE())</f>
        <v>#N/A</v>
      </c>
      <c r="O62" s="24" t="e">
        <f>VLOOKUP(B62,ИСХОДНИК!A:N,10,FALSE())</f>
        <v>#N/A</v>
      </c>
      <c r="P62" s="24" t="e">
        <f>VLOOKUP(B62,ИСХОДНИК!A:N,11,FALSE())</f>
        <v>#N/A</v>
      </c>
    </row>
    <row r="63" spans="2:16" ht="18">
      <c r="B63" s="23" t="s">
        <v>331</v>
      </c>
      <c r="C63" s="149" t="e">
        <f>VLOOKUP(B63,ИСХОДНИК!A:N,3,FALSE())</f>
        <v>#N/A</v>
      </c>
      <c r="D63" s="28" t="e">
        <f>VLOOKUP(Динамический!B63,ИСХОДНИК!A:N,13,FALSE())</f>
        <v>#N/A</v>
      </c>
      <c r="E63" s="28" t="e">
        <f>VLOOKUP(Динамический!B63,ИСХОДНИК!A:N,14,FALSE())</f>
        <v>#N/A</v>
      </c>
      <c r="F63" s="148">
        <v>1</v>
      </c>
      <c r="G63" s="149" t="e">
        <f>VLOOKUP(B63,ИСХОДНИК!A:P,15,FALSE())</f>
        <v>#N/A</v>
      </c>
      <c r="H63" s="150" t="e">
        <f t="shared" si="3"/>
        <v>#N/A</v>
      </c>
      <c r="I63" s="150" t="e">
        <f t="shared" si="4"/>
        <v>#N/A</v>
      </c>
      <c r="J63" s="151" t="e">
        <f t="shared" si="5"/>
        <v>#N/A</v>
      </c>
      <c r="K63" s="29" t="e">
        <f>IF(VLOOKUP(B63,ИСХОДНИК!A:R,18,FALSE())=1,ИСХОДНИК!$T$2,IF(VLOOKUP(B63,ИСХОДНИК!A:R,18,FALSE())=2,ИСХОДНИК!$T$3,IF(VLOOKUP(B63,ИСХОДНИК!A:R,18,FALSE())=3,ИСХОДНИК!$T$4)))</f>
        <v>#N/A</v>
      </c>
      <c r="L63" s="152" t="e">
        <f>VLOOKUP(B63,ИСХОДНИК!A:N,7,FALSE())</f>
        <v>#N/A</v>
      </c>
      <c r="M63" s="152" t="e">
        <f>VLOOKUP(B63,ИСХОДНИК!A:N,8,FALSE())</f>
        <v>#N/A</v>
      </c>
      <c r="N63" s="152" t="e">
        <f>VLOOKUP(B63,ИСХОДНИК!A:N,9,FALSE())</f>
        <v>#N/A</v>
      </c>
      <c r="O63" s="24" t="e">
        <f>VLOOKUP(B63,ИСХОДНИК!A:N,10,FALSE())</f>
        <v>#N/A</v>
      </c>
      <c r="P63" s="24" t="e">
        <f>VLOOKUP(B63,ИСХОДНИК!A:N,11,FALSE())</f>
        <v>#N/A</v>
      </c>
    </row>
  </sheetData>
  <mergeCells count="11">
    <mergeCell ref="C2:E2"/>
    <mergeCell ref="F2:J2"/>
    <mergeCell ref="L2:P2"/>
    <mergeCell ref="B3:E3"/>
    <mergeCell ref="G4:J4"/>
    <mergeCell ref="G5:J5"/>
    <mergeCell ref="M5:P5"/>
    <mergeCell ref="G6:J6"/>
    <mergeCell ref="M6:P6"/>
    <mergeCell ref="B8:E8"/>
    <mergeCell ref="M8:P8"/>
  </mergeCells>
  <conditionalFormatting sqref="C11:C12">
    <cfRule type="containsErrors" dxfId="7" priority="2">
      <formula>ISERROR(C11)</formula>
    </cfRule>
  </conditionalFormatting>
  <conditionalFormatting sqref="C11:P63">
    <cfRule type="containsErrors" dxfId="6" priority="3">
      <formula>ISERROR(C11)</formula>
    </cfRule>
  </conditionalFormatting>
  <conditionalFormatting sqref="R11">
    <cfRule type="containsErrors" dxfId="5" priority="4">
      <formula>ISERROR(R11)</formula>
    </cfRule>
  </conditionalFormatting>
  <hyperlinks>
    <hyperlink ref="M4" r:id="rId1" xr:uid="{00000000-0004-0000-0C00-000000000000}"/>
    <hyperlink ref="M6" r:id="rId2" xr:uid="{00000000-0004-0000-0C00-000001000000}"/>
    <hyperlink ref="B8" r:id="rId3" xr:uid="{00000000-0004-0000-0C00-000002000000}"/>
    <hyperlink ref="M8" r:id="rId4" xr:uid="{00000000-0004-0000-0C00-000003000000}"/>
    <hyperlink ref="B8:E8" r:id="rId5" display="Актуальная информацию по наличию и срокам доступна в электронном магазине RIDAN.RU " xr:uid="{B48A696F-C4AF-4097-B112-8B10267381A2}"/>
  </hyperlinks>
  <pageMargins left="0.7" right="0.7" top="0.75" bottom="0.75" header="0.511811023622047" footer="0.511811023622047"/>
  <pageSetup paperSize="9" orientation="portrait" horizontalDpi="300" verticalDpi="300"/>
  <legacy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AMJ251"/>
  <sheetViews>
    <sheetView zoomScale="70" zoomScaleNormal="70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P10" sqref="P10"/>
    </sheetView>
  </sheetViews>
  <sheetFormatPr defaultColWidth="9.140625" defaultRowHeight="14.25"/>
  <cols>
    <col min="1" max="1" width="13.140625" style="154" customWidth="1"/>
    <col min="2" max="2" width="54" style="155" customWidth="1"/>
    <col min="3" max="3" width="56.140625" style="154" customWidth="1"/>
    <col min="4" max="4" width="11.140625" style="154" customWidth="1"/>
    <col min="5" max="5" width="17.42578125" style="154" customWidth="1"/>
    <col min="6" max="6" width="16.42578125" style="154" customWidth="1"/>
    <col min="7" max="7" width="12.42578125" style="154" customWidth="1"/>
    <col min="8" max="8" width="9" style="154" customWidth="1"/>
    <col min="9" max="9" width="17.140625" style="154" customWidth="1"/>
    <col min="10" max="10" width="23.85546875" style="154" customWidth="1"/>
    <col min="11" max="11" width="23.5703125" style="156" customWidth="1"/>
    <col min="12" max="12" width="63.5703125" style="155" customWidth="1"/>
    <col min="13" max="13" width="13.42578125" style="157" customWidth="1"/>
    <col min="14" max="14" width="16.140625" style="157" customWidth="1"/>
    <col min="15" max="15" width="14.28515625" style="157" customWidth="1"/>
    <col min="16" max="16" width="21.5703125" style="30" customWidth="1"/>
    <col min="17" max="17" width="8.140625" style="30" customWidth="1"/>
    <col min="18" max="18" width="12" style="158" customWidth="1"/>
    <col min="19" max="1024" width="9.140625" style="30"/>
  </cols>
  <sheetData>
    <row r="1" spans="1:20" ht="42.75" customHeight="1">
      <c r="A1" s="216" t="s">
        <v>10</v>
      </c>
      <c r="B1" s="217" t="s">
        <v>351</v>
      </c>
      <c r="C1" s="217" t="s">
        <v>358</v>
      </c>
      <c r="D1" s="217" t="s">
        <v>934</v>
      </c>
      <c r="E1" s="217" t="s">
        <v>359</v>
      </c>
      <c r="F1" s="217" t="s">
        <v>360</v>
      </c>
      <c r="G1" s="217" t="s">
        <v>14</v>
      </c>
      <c r="H1" s="217" t="s">
        <v>361</v>
      </c>
      <c r="I1" s="217" t="s">
        <v>319</v>
      </c>
      <c r="J1" s="217" t="s">
        <v>15</v>
      </c>
      <c r="K1" s="218" t="s">
        <v>362</v>
      </c>
      <c r="L1" s="217" t="s">
        <v>363</v>
      </c>
      <c r="M1" s="217" t="s">
        <v>364</v>
      </c>
      <c r="N1" s="217" t="s">
        <v>365</v>
      </c>
      <c r="O1" s="219" t="s">
        <v>366</v>
      </c>
      <c r="P1" s="219" t="s">
        <v>367</v>
      </c>
      <c r="Q1" s="217" t="s">
        <v>356</v>
      </c>
      <c r="R1" s="217" t="s">
        <v>368</v>
      </c>
    </row>
    <row r="2" spans="1:20" ht="25.5">
      <c r="A2" s="159" t="s">
        <v>263</v>
      </c>
      <c r="B2" s="160" t="s">
        <v>257</v>
      </c>
      <c r="C2" s="160" t="s">
        <v>369</v>
      </c>
      <c r="D2" s="161" t="s">
        <v>935</v>
      </c>
      <c r="E2" s="161" t="s">
        <v>264</v>
      </c>
      <c r="F2" s="161"/>
      <c r="G2" s="161"/>
      <c r="H2" s="161"/>
      <c r="I2" s="161"/>
      <c r="J2" s="161"/>
      <c r="K2" s="162"/>
      <c r="L2" s="160" t="s">
        <v>370</v>
      </c>
      <c r="M2" s="215">
        <v>35</v>
      </c>
      <c r="N2" s="215">
        <f>M2*1.2</f>
        <v>42</v>
      </c>
      <c r="O2" s="164" t="s">
        <v>42</v>
      </c>
      <c r="P2" s="160"/>
      <c r="Q2" s="165" t="s">
        <v>2</v>
      </c>
      <c r="R2" s="166">
        <v>1</v>
      </c>
      <c r="S2" s="167"/>
      <c r="T2" s="30" t="s">
        <v>2</v>
      </c>
    </row>
    <row r="3" spans="1:20" ht="42.75">
      <c r="A3" s="159" t="s">
        <v>247</v>
      </c>
      <c r="B3" s="160" t="s">
        <v>371</v>
      </c>
      <c r="C3" s="160" t="s">
        <v>372</v>
      </c>
      <c r="D3" s="161" t="s">
        <v>936</v>
      </c>
      <c r="E3" s="161" t="s">
        <v>373</v>
      </c>
      <c r="F3" s="161" t="s">
        <v>24</v>
      </c>
      <c r="G3" s="161">
        <v>10</v>
      </c>
      <c r="H3" s="161">
        <v>40</v>
      </c>
      <c r="I3" s="161" t="s">
        <v>374</v>
      </c>
      <c r="J3" s="161" t="s">
        <v>375</v>
      </c>
      <c r="K3" s="162" t="s">
        <v>376</v>
      </c>
      <c r="L3" s="160" t="s">
        <v>377</v>
      </c>
      <c r="M3" s="215">
        <v>310</v>
      </c>
      <c r="N3" s="215">
        <f t="shared" ref="N3:N67" si="0">M3*1.2</f>
        <v>372</v>
      </c>
      <c r="O3" s="164" t="s">
        <v>42</v>
      </c>
      <c r="P3" s="160"/>
      <c r="Q3" s="165" t="s">
        <v>2</v>
      </c>
      <c r="R3" s="166">
        <v>1</v>
      </c>
      <c r="S3" s="167"/>
      <c r="T3" s="30" t="s">
        <v>4</v>
      </c>
    </row>
    <row r="4" spans="1:20" ht="28.5" customHeight="1">
      <c r="A4" s="159" t="s">
        <v>249</v>
      </c>
      <c r="B4" s="160" t="s">
        <v>371</v>
      </c>
      <c r="C4" s="160" t="s">
        <v>378</v>
      </c>
      <c r="D4" s="161" t="s">
        <v>936</v>
      </c>
      <c r="E4" s="161" t="s">
        <v>379</v>
      </c>
      <c r="F4" s="161" t="s">
        <v>24</v>
      </c>
      <c r="G4" s="161">
        <v>15</v>
      </c>
      <c r="H4" s="161">
        <v>40</v>
      </c>
      <c r="I4" s="161" t="s">
        <v>374</v>
      </c>
      <c r="J4" s="161" t="s">
        <v>375</v>
      </c>
      <c r="K4" s="162" t="s">
        <v>376</v>
      </c>
      <c r="L4" s="160" t="s">
        <v>380</v>
      </c>
      <c r="M4" s="215">
        <v>310</v>
      </c>
      <c r="N4" s="215">
        <f t="shared" si="0"/>
        <v>372</v>
      </c>
      <c r="O4" s="164" t="s">
        <v>42</v>
      </c>
      <c r="P4" s="160"/>
      <c r="Q4" s="165" t="s">
        <v>2</v>
      </c>
      <c r="R4" s="166">
        <v>1</v>
      </c>
      <c r="T4" s="30" t="s">
        <v>6</v>
      </c>
    </row>
    <row r="5" spans="1:20" ht="42.75">
      <c r="A5" s="159" t="s">
        <v>250</v>
      </c>
      <c r="B5" s="160" t="s">
        <v>371</v>
      </c>
      <c r="C5" s="160" t="s">
        <v>381</v>
      </c>
      <c r="D5" s="161" t="s">
        <v>936</v>
      </c>
      <c r="E5" s="161" t="str">
        <f>RIGHT(Таблица68[[#This Row],[Полное  наименование]],7)</f>
        <v>EVRA 20</v>
      </c>
      <c r="F5" s="161" t="s">
        <v>24</v>
      </c>
      <c r="G5" s="161">
        <v>20</v>
      </c>
      <c r="H5" s="161">
        <v>40</v>
      </c>
      <c r="I5" s="161" t="s">
        <v>374</v>
      </c>
      <c r="J5" s="161" t="s">
        <v>375</v>
      </c>
      <c r="K5" s="162" t="s">
        <v>376</v>
      </c>
      <c r="L5" s="160" t="s">
        <v>382</v>
      </c>
      <c r="M5" s="215">
        <v>355</v>
      </c>
      <c r="N5" s="215">
        <f t="shared" si="0"/>
        <v>426</v>
      </c>
      <c r="O5" s="164" t="s">
        <v>42</v>
      </c>
      <c r="P5" s="160"/>
      <c r="Q5" s="165" t="s">
        <v>2</v>
      </c>
      <c r="R5" s="166">
        <v>1</v>
      </c>
    </row>
    <row r="6" spans="1:20" ht="42.75">
      <c r="A6" s="159" t="s">
        <v>251</v>
      </c>
      <c r="B6" s="160" t="s">
        <v>371</v>
      </c>
      <c r="C6" s="160" t="s">
        <v>383</v>
      </c>
      <c r="D6" s="161" t="s">
        <v>936</v>
      </c>
      <c r="E6" s="161" t="str">
        <f>RIGHT(Таблица68[[#This Row],[Полное  наименование]],7)</f>
        <v>EVRA 25</v>
      </c>
      <c r="F6" s="161" t="s">
        <v>24</v>
      </c>
      <c r="G6" s="161">
        <v>25</v>
      </c>
      <c r="H6" s="161">
        <v>40</v>
      </c>
      <c r="I6" s="161" t="s">
        <v>374</v>
      </c>
      <c r="J6" s="161" t="s">
        <v>375</v>
      </c>
      <c r="K6" s="162" t="s">
        <v>376</v>
      </c>
      <c r="L6" s="160" t="s">
        <v>384</v>
      </c>
      <c r="M6" s="215">
        <v>355</v>
      </c>
      <c r="N6" s="215">
        <f t="shared" si="0"/>
        <v>426</v>
      </c>
      <c r="O6" s="164" t="s">
        <v>42</v>
      </c>
      <c r="P6" s="160"/>
      <c r="Q6" s="165" t="s">
        <v>2</v>
      </c>
      <c r="R6" s="166">
        <v>1</v>
      </c>
    </row>
    <row r="7" spans="1:20" ht="42.75">
      <c r="A7" s="159" t="s">
        <v>252</v>
      </c>
      <c r="B7" s="160" t="s">
        <v>371</v>
      </c>
      <c r="C7" s="160" t="s">
        <v>385</v>
      </c>
      <c r="D7" s="161" t="s">
        <v>936</v>
      </c>
      <c r="E7" s="161" t="str">
        <f>RIGHT(Таблица68[[#This Row],[Полное  наименование]],7)</f>
        <v>EVRA 32</v>
      </c>
      <c r="F7" s="161" t="s">
        <v>24</v>
      </c>
      <c r="G7" s="161">
        <v>32</v>
      </c>
      <c r="H7" s="161">
        <v>40</v>
      </c>
      <c r="I7" s="161" t="s">
        <v>374</v>
      </c>
      <c r="J7" s="161" t="s">
        <v>375</v>
      </c>
      <c r="K7" s="162" t="s">
        <v>376</v>
      </c>
      <c r="L7" s="160" t="s">
        <v>386</v>
      </c>
      <c r="M7" s="215">
        <v>480</v>
      </c>
      <c r="N7" s="215">
        <f t="shared" si="0"/>
        <v>576</v>
      </c>
      <c r="O7" s="164" t="s">
        <v>42</v>
      </c>
      <c r="P7" s="160"/>
      <c r="Q7" s="165" t="s">
        <v>2</v>
      </c>
      <c r="R7" s="166">
        <v>1</v>
      </c>
    </row>
    <row r="8" spans="1:20" ht="42.75">
      <c r="A8" s="159" t="s">
        <v>254</v>
      </c>
      <c r="B8" s="160" t="s">
        <v>371</v>
      </c>
      <c r="C8" s="160" t="s">
        <v>387</v>
      </c>
      <c r="D8" s="161" t="s">
        <v>936</v>
      </c>
      <c r="E8" s="161" t="str">
        <f>RIGHT(Таблица68[[#This Row],[Полное  наименование]],7)</f>
        <v>EVRA 40</v>
      </c>
      <c r="F8" s="161" t="s">
        <v>24</v>
      </c>
      <c r="G8" s="161">
        <v>40</v>
      </c>
      <c r="H8" s="161">
        <v>40</v>
      </c>
      <c r="I8" s="161" t="s">
        <v>374</v>
      </c>
      <c r="J8" s="161" t="s">
        <v>375</v>
      </c>
      <c r="K8" s="162" t="s">
        <v>376</v>
      </c>
      <c r="L8" s="160" t="s">
        <v>388</v>
      </c>
      <c r="M8" s="215">
        <v>500</v>
      </c>
      <c r="N8" s="215">
        <f t="shared" si="0"/>
        <v>600</v>
      </c>
      <c r="O8" s="164" t="s">
        <v>42</v>
      </c>
      <c r="P8" s="160"/>
      <c r="Q8" s="165" t="s">
        <v>2</v>
      </c>
      <c r="R8" s="166">
        <v>1</v>
      </c>
    </row>
    <row r="9" spans="1:20" ht="42.75">
      <c r="A9" s="159" t="s">
        <v>255</v>
      </c>
      <c r="B9" s="160" t="s">
        <v>371</v>
      </c>
      <c r="C9" s="160" t="s">
        <v>389</v>
      </c>
      <c r="D9" s="161" t="s">
        <v>936</v>
      </c>
      <c r="E9" s="161" t="str">
        <f>RIGHT(Таблица68[[#This Row],[Полное  наименование]],7)</f>
        <v>EVRA 50</v>
      </c>
      <c r="F9" s="161" t="s">
        <v>24</v>
      </c>
      <c r="G9" s="161">
        <v>50</v>
      </c>
      <c r="H9" s="161">
        <v>40</v>
      </c>
      <c r="I9" s="161" t="s">
        <v>374</v>
      </c>
      <c r="J9" s="161" t="s">
        <v>375</v>
      </c>
      <c r="K9" s="162" t="s">
        <v>376</v>
      </c>
      <c r="L9" s="160" t="s">
        <v>390</v>
      </c>
      <c r="M9" s="215">
        <v>550</v>
      </c>
      <c r="N9" s="215">
        <f t="shared" si="0"/>
        <v>660</v>
      </c>
      <c r="O9" s="164" t="s">
        <v>42</v>
      </c>
      <c r="P9" s="160"/>
      <c r="Q9" s="168" t="s">
        <v>4</v>
      </c>
      <c r="R9" s="169">
        <v>2</v>
      </c>
    </row>
    <row r="10" spans="1:20" ht="42.75">
      <c r="A10" s="159" t="s">
        <v>269</v>
      </c>
      <c r="B10" s="160" t="s">
        <v>391</v>
      </c>
      <c r="C10" s="160" t="s">
        <v>392</v>
      </c>
      <c r="D10" s="161" t="s">
        <v>393</v>
      </c>
      <c r="E10" s="161" t="str">
        <f>RIGHT(Таблица68[[#This Row],[Полное  наименование]],7)</f>
        <v>PMLX 32</v>
      </c>
      <c r="F10" s="161" t="s">
        <v>24</v>
      </c>
      <c r="G10" s="161">
        <v>32</v>
      </c>
      <c r="H10" s="170" t="s">
        <v>394</v>
      </c>
      <c r="I10" s="161" t="s">
        <v>395</v>
      </c>
      <c r="J10" s="161" t="s">
        <v>375</v>
      </c>
      <c r="K10" s="162" t="s">
        <v>376</v>
      </c>
      <c r="L10" s="160" t="s">
        <v>396</v>
      </c>
      <c r="M10" s="215">
        <v>1550</v>
      </c>
      <c r="N10" s="215">
        <f t="shared" si="0"/>
        <v>1860</v>
      </c>
      <c r="O10" s="164" t="s">
        <v>974</v>
      </c>
      <c r="P10" s="160"/>
      <c r="Q10" s="171" t="s">
        <v>4</v>
      </c>
      <c r="R10" s="169">
        <v>2</v>
      </c>
    </row>
    <row r="11" spans="1:20" ht="42.75">
      <c r="A11" s="159" t="s">
        <v>270</v>
      </c>
      <c r="B11" s="160" t="s">
        <v>391</v>
      </c>
      <c r="C11" s="160" t="s">
        <v>397</v>
      </c>
      <c r="D11" s="161" t="s">
        <v>393</v>
      </c>
      <c r="E11" s="161" t="str">
        <f>RIGHT(Таблица68[[#This Row],[Полное  наименование]],7)</f>
        <v>PMLX 40</v>
      </c>
      <c r="F11" s="161" t="s">
        <v>24</v>
      </c>
      <c r="G11" s="161">
        <v>40</v>
      </c>
      <c r="H11" s="170" t="s">
        <v>394</v>
      </c>
      <c r="I11" s="161" t="s">
        <v>395</v>
      </c>
      <c r="J11" s="161" t="s">
        <v>375</v>
      </c>
      <c r="K11" s="162" t="s">
        <v>376</v>
      </c>
      <c r="L11" s="160" t="s">
        <v>398</v>
      </c>
      <c r="M11" s="215">
        <v>1600</v>
      </c>
      <c r="N11" s="215">
        <f t="shared" si="0"/>
        <v>1920</v>
      </c>
      <c r="O11" s="164" t="s">
        <v>974</v>
      </c>
      <c r="P11" s="160"/>
      <c r="Q11" s="171" t="s">
        <v>4</v>
      </c>
      <c r="R11" s="169">
        <v>2</v>
      </c>
    </row>
    <row r="12" spans="1:20" ht="42.75">
      <c r="A12" s="159" t="s">
        <v>271</v>
      </c>
      <c r="B12" s="160" t="s">
        <v>399</v>
      </c>
      <c r="C12" s="160" t="s">
        <v>400</v>
      </c>
      <c r="D12" s="161" t="s">
        <v>393</v>
      </c>
      <c r="E12" s="161" t="str">
        <f>RIGHT(Таблица68[[#This Row],[Полное  наименование]],7)</f>
        <v>PMLX 50</v>
      </c>
      <c r="F12" s="161" t="s">
        <v>24</v>
      </c>
      <c r="G12" s="161">
        <v>50</v>
      </c>
      <c r="H12" s="170" t="s">
        <v>394</v>
      </c>
      <c r="I12" s="161" t="s">
        <v>395</v>
      </c>
      <c r="J12" s="161" t="s">
        <v>375</v>
      </c>
      <c r="K12" s="162" t="s">
        <v>376</v>
      </c>
      <c r="L12" s="160" t="s">
        <v>401</v>
      </c>
      <c r="M12" s="215">
        <v>1700</v>
      </c>
      <c r="N12" s="215">
        <f t="shared" si="0"/>
        <v>2040</v>
      </c>
      <c r="O12" s="164" t="s">
        <v>974</v>
      </c>
      <c r="P12" s="160"/>
      <c r="Q12" s="165" t="s">
        <v>2</v>
      </c>
      <c r="R12" s="166">
        <v>1</v>
      </c>
    </row>
    <row r="13" spans="1:20" ht="42.75">
      <c r="A13" s="159" t="s">
        <v>272</v>
      </c>
      <c r="B13" s="160" t="s">
        <v>391</v>
      </c>
      <c r="C13" s="160" t="s">
        <v>402</v>
      </c>
      <c r="D13" s="161" t="s">
        <v>393</v>
      </c>
      <c r="E13" s="161" t="str">
        <f>RIGHT(Таблица68[[#This Row],[Полное  наименование]],7)</f>
        <v>PMLX 65</v>
      </c>
      <c r="F13" s="161" t="s">
        <v>24</v>
      </c>
      <c r="G13" s="161">
        <v>65</v>
      </c>
      <c r="H13" s="170" t="s">
        <v>394</v>
      </c>
      <c r="I13" s="161" t="s">
        <v>395</v>
      </c>
      <c r="J13" s="161" t="s">
        <v>375</v>
      </c>
      <c r="K13" s="162" t="s">
        <v>376</v>
      </c>
      <c r="L13" s="160" t="s">
        <v>403</v>
      </c>
      <c r="M13" s="215">
        <v>1990</v>
      </c>
      <c r="N13" s="215">
        <f t="shared" si="0"/>
        <v>2388</v>
      </c>
      <c r="O13" s="164" t="s">
        <v>974</v>
      </c>
      <c r="P13" s="172"/>
      <c r="Q13" s="165" t="s">
        <v>2</v>
      </c>
      <c r="R13" s="166">
        <v>1</v>
      </c>
    </row>
    <row r="14" spans="1:20" ht="42.75">
      <c r="A14" s="159" t="s">
        <v>273</v>
      </c>
      <c r="B14" s="160" t="s">
        <v>391</v>
      </c>
      <c r="C14" s="160" t="s">
        <v>404</v>
      </c>
      <c r="D14" s="161" t="s">
        <v>393</v>
      </c>
      <c r="E14" s="161" t="str">
        <f>RIGHT(Таблица68[[#This Row],[Полное  наименование]],7)</f>
        <v>PMLX 80</v>
      </c>
      <c r="F14" s="161" t="s">
        <v>24</v>
      </c>
      <c r="G14" s="161">
        <v>80</v>
      </c>
      <c r="H14" s="170" t="s">
        <v>394</v>
      </c>
      <c r="I14" s="161" t="s">
        <v>395</v>
      </c>
      <c r="J14" s="161" t="s">
        <v>375</v>
      </c>
      <c r="K14" s="162" t="s">
        <v>376</v>
      </c>
      <c r="L14" s="160" t="s">
        <v>405</v>
      </c>
      <c r="M14" s="215">
        <v>2900</v>
      </c>
      <c r="N14" s="215">
        <f t="shared" si="0"/>
        <v>3480</v>
      </c>
      <c r="O14" s="164" t="s">
        <v>974</v>
      </c>
      <c r="P14" s="160"/>
      <c r="Q14" s="165" t="s">
        <v>2</v>
      </c>
      <c r="R14" s="166">
        <v>1</v>
      </c>
    </row>
    <row r="15" spans="1:20" ht="42.75">
      <c r="A15" s="159" t="s">
        <v>274</v>
      </c>
      <c r="B15" s="160" t="s">
        <v>391</v>
      </c>
      <c r="C15" s="160" t="s">
        <v>406</v>
      </c>
      <c r="D15" s="161" t="s">
        <v>393</v>
      </c>
      <c r="E15" s="161" t="str">
        <f>RIGHT(Таблица68[[#This Row],[Полное  наименование]],8)</f>
        <v>PMLX 100</v>
      </c>
      <c r="F15" s="161" t="s">
        <v>24</v>
      </c>
      <c r="G15" s="161">
        <v>100</v>
      </c>
      <c r="H15" s="170" t="s">
        <v>394</v>
      </c>
      <c r="I15" s="161" t="s">
        <v>395</v>
      </c>
      <c r="J15" s="161" t="s">
        <v>375</v>
      </c>
      <c r="K15" s="162" t="s">
        <v>376</v>
      </c>
      <c r="L15" s="160" t="s">
        <v>407</v>
      </c>
      <c r="M15" s="215">
        <v>4150</v>
      </c>
      <c r="N15" s="215">
        <f t="shared" si="0"/>
        <v>4980</v>
      </c>
      <c r="O15" s="164" t="s">
        <v>974</v>
      </c>
      <c r="P15" s="160"/>
      <c r="Q15" s="165" t="s">
        <v>2</v>
      </c>
      <c r="R15" s="166">
        <v>1</v>
      </c>
    </row>
    <row r="16" spans="1:20" ht="28.5">
      <c r="A16" s="159" t="s">
        <v>275</v>
      </c>
      <c r="B16" s="160" t="s">
        <v>399</v>
      </c>
      <c r="C16" s="160" t="s">
        <v>408</v>
      </c>
      <c r="D16" s="161" t="s">
        <v>393</v>
      </c>
      <c r="E16" s="161" t="str">
        <f>RIGHT(Таблица68[[#This Row],[Полное  наименование]],8)</f>
        <v>PMLX 125</v>
      </c>
      <c r="F16" s="161" t="s">
        <v>24</v>
      </c>
      <c r="G16" s="161">
        <v>125</v>
      </c>
      <c r="H16" s="161">
        <v>52</v>
      </c>
      <c r="I16" s="161" t="s">
        <v>133</v>
      </c>
      <c r="J16" s="161" t="s">
        <v>227</v>
      </c>
      <c r="K16" s="162" t="s">
        <v>409</v>
      </c>
      <c r="L16" s="160" t="s">
        <v>410</v>
      </c>
      <c r="M16" s="215">
        <v>6700</v>
      </c>
      <c r="N16" s="215">
        <f t="shared" si="0"/>
        <v>8040</v>
      </c>
      <c r="O16" s="164" t="s">
        <v>974</v>
      </c>
      <c r="P16" s="160"/>
      <c r="Q16" s="171" t="s">
        <v>4</v>
      </c>
      <c r="R16" s="169">
        <v>2</v>
      </c>
    </row>
    <row r="17" spans="1:18" ht="42.75">
      <c r="A17" s="159" t="s">
        <v>286</v>
      </c>
      <c r="B17" s="160" t="s">
        <v>948</v>
      </c>
      <c r="C17" s="160" t="s">
        <v>949</v>
      </c>
      <c r="D17" s="161" t="s">
        <v>411</v>
      </c>
      <c r="E17" s="161" t="str">
        <f>RIGHT(Таблица68[[#This Row],[Полное  наименование]],7)</f>
        <v>PM 20 D</v>
      </c>
      <c r="F17" s="161" t="s">
        <v>24</v>
      </c>
      <c r="G17" s="161">
        <v>20</v>
      </c>
      <c r="H17" s="170" t="s">
        <v>394</v>
      </c>
      <c r="I17" s="161" t="s">
        <v>395</v>
      </c>
      <c r="J17" s="161" t="s">
        <v>375</v>
      </c>
      <c r="K17" s="162" t="s">
        <v>376</v>
      </c>
      <c r="L17" s="160" t="s">
        <v>412</v>
      </c>
      <c r="M17" s="215">
        <v>400</v>
      </c>
      <c r="N17" s="215">
        <f t="shared" si="0"/>
        <v>480</v>
      </c>
      <c r="O17" s="164" t="s">
        <v>42</v>
      </c>
      <c r="P17" s="160"/>
      <c r="Q17" s="165" t="s">
        <v>2</v>
      </c>
      <c r="R17" s="166">
        <v>1</v>
      </c>
    </row>
    <row r="18" spans="1:18" ht="42.75">
      <c r="A18" s="159" t="s">
        <v>288</v>
      </c>
      <c r="B18" s="160" t="s">
        <v>948</v>
      </c>
      <c r="C18" s="160" t="s">
        <v>950</v>
      </c>
      <c r="D18" s="161" t="s">
        <v>411</v>
      </c>
      <c r="E18" s="161" t="str">
        <f>RIGHT(Таблица68[[#This Row],[Полное  наименование]],7)</f>
        <v>PM 25 D</v>
      </c>
      <c r="F18" s="161" t="s">
        <v>24</v>
      </c>
      <c r="G18" s="161">
        <v>25</v>
      </c>
      <c r="H18" s="170" t="s">
        <v>394</v>
      </c>
      <c r="I18" s="161" t="s">
        <v>395</v>
      </c>
      <c r="J18" s="161" t="s">
        <v>375</v>
      </c>
      <c r="K18" s="162" t="s">
        <v>376</v>
      </c>
      <c r="L18" s="160" t="s">
        <v>413</v>
      </c>
      <c r="M18" s="215">
        <v>550</v>
      </c>
      <c r="N18" s="215">
        <f t="shared" si="0"/>
        <v>660</v>
      </c>
      <c r="O18" s="164" t="s">
        <v>42</v>
      </c>
      <c r="P18" s="160"/>
      <c r="Q18" s="165" t="s">
        <v>2</v>
      </c>
      <c r="R18" s="166">
        <v>1</v>
      </c>
    </row>
    <row r="19" spans="1:18" ht="42.75">
      <c r="A19" s="159" t="s">
        <v>289</v>
      </c>
      <c r="B19" s="160" t="s">
        <v>948</v>
      </c>
      <c r="C19" s="160" t="s">
        <v>951</v>
      </c>
      <c r="D19" s="161" t="s">
        <v>411</v>
      </c>
      <c r="E19" s="161" t="str">
        <f>RIGHT(Таблица68[[#This Row],[Полное  наименование]],7)</f>
        <v>PM 32 D</v>
      </c>
      <c r="F19" s="161" t="s">
        <v>24</v>
      </c>
      <c r="G19" s="161">
        <v>32</v>
      </c>
      <c r="H19" s="170" t="s">
        <v>394</v>
      </c>
      <c r="I19" s="161" t="s">
        <v>395</v>
      </c>
      <c r="J19" s="161" t="s">
        <v>375</v>
      </c>
      <c r="K19" s="162" t="s">
        <v>376</v>
      </c>
      <c r="L19" s="160" t="s">
        <v>414</v>
      </c>
      <c r="M19" s="215">
        <v>680</v>
      </c>
      <c r="N19" s="215">
        <f t="shared" si="0"/>
        <v>816</v>
      </c>
      <c r="O19" s="164" t="s">
        <v>42</v>
      </c>
      <c r="P19" s="160"/>
      <c r="Q19" s="165" t="s">
        <v>2</v>
      </c>
      <c r="R19" s="166">
        <v>1</v>
      </c>
    </row>
    <row r="20" spans="1:18" ht="42.75">
      <c r="A20" s="159" t="s">
        <v>290</v>
      </c>
      <c r="B20" s="160" t="s">
        <v>948</v>
      </c>
      <c r="C20" s="160" t="s">
        <v>952</v>
      </c>
      <c r="D20" s="161" t="s">
        <v>411</v>
      </c>
      <c r="E20" s="161" t="str">
        <f>RIGHT(Таблица68[[#This Row],[Полное  наименование]],7)</f>
        <v>PM 40 D</v>
      </c>
      <c r="F20" s="161" t="s">
        <v>24</v>
      </c>
      <c r="G20" s="161">
        <v>40</v>
      </c>
      <c r="H20" s="170" t="s">
        <v>394</v>
      </c>
      <c r="I20" s="161" t="s">
        <v>395</v>
      </c>
      <c r="J20" s="161" t="s">
        <v>375</v>
      </c>
      <c r="K20" s="162" t="s">
        <v>376</v>
      </c>
      <c r="L20" s="160" t="s">
        <v>415</v>
      </c>
      <c r="M20" s="215">
        <v>780</v>
      </c>
      <c r="N20" s="215">
        <f t="shared" si="0"/>
        <v>936</v>
      </c>
      <c r="O20" s="164" t="s">
        <v>42</v>
      </c>
      <c r="P20" s="160"/>
      <c r="Q20" s="165" t="s">
        <v>2</v>
      </c>
      <c r="R20" s="166">
        <v>1</v>
      </c>
    </row>
    <row r="21" spans="1:18" ht="42.75">
      <c r="A21" s="159" t="s">
        <v>291</v>
      </c>
      <c r="B21" s="160" t="s">
        <v>948</v>
      </c>
      <c r="C21" s="160" t="s">
        <v>953</v>
      </c>
      <c r="D21" s="161" t="s">
        <v>411</v>
      </c>
      <c r="E21" s="161" t="str">
        <f>RIGHT(Таблица68[[#This Row],[Полное  наименование]],7)</f>
        <v>PM 50 D</v>
      </c>
      <c r="F21" s="161" t="s">
        <v>24</v>
      </c>
      <c r="G21" s="161">
        <v>50</v>
      </c>
      <c r="H21" s="170" t="s">
        <v>394</v>
      </c>
      <c r="I21" s="161" t="s">
        <v>395</v>
      </c>
      <c r="J21" s="161" t="s">
        <v>375</v>
      </c>
      <c r="K21" s="162" t="s">
        <v>376</v>
      </c>
      <c r="L21" s="160" t="s">
        <v>416</v>
      </c>
      <c r="M21" s="215">
        <v>910</v>
      </c>
      <c r="N21" s="215">
        <f t="shared" si="0"/>
        <v>1092</v>
      </c>
      <c r="O21" s="164" t="s">
        <v>42</v>
      </c>
      <c r="P21" s="160"/>
      <c r="Q21" s="165" t="s">
        <v>2</v>
      </c>
      <c r="R21" s="166">
        <v>1</v>
      </c>
    </row>
    <row r="22" spans="1:18" ht="42.75">
      <c r="A22" s="159" t="s">
        <v>292</v>
      </c>
      <c r="B22" s="160" t="s">
        <v>948</v>
      </c>
      <c r="C22" s="160" t="s">
        <v>954</v>
      </c>
      <c r="D22" s="161" t="s">
        <v>411</v>
      </c>
      <c r="E22" s="161" t="str">
        <f>RIGHT(Таблица68[[#This Row],[Полное  наименование]],7)</f>
        <v>PM 65 D</v>
      </c>
      <c r="F22" s="161" t="s">
        <v>24</v>
      </c>
      <c r="G22" s="161">
        <v>65</v>
      </c>
      <c r="H22" s="170" t="s">
        <v>394</v>
      </c>
      <c r="I22" s="161" t="s">
        <v>395</v>
      </c>
      <c r="J22" s="161" t="s">
        <v>375</v>
      </c>
      <c r="K22" s="162" t="s">
        <v>376</v>
      </c>
      <c r="L22" s="160" t="s">
        <v>417</v>
      </c>
      <c r="M22" s="215">
        <v>1150</v>
      </c>
      <c r="N22" s="215">
        <f t="shared" si="0"/>
        <v>1380</v>
      </c>
      <c r="O22" s="164" t="s">
        <v>42</v>
      </c>
      <c r="P22" s="160"/>
      <c r="Q22" s="165" t="s">
        <v>2</v>
      </c>
      <c r="R22" s="166">
        <v>1</v>
      </c>
    </row>
    <row r="23" spans="1:18" ht="42.75">
      <c r="A23" s="159" t="s">
        <v>293</v>
      </c>
      <c r="B23" s="160" t="s">
        <v>948</v>
      </c>
      <c r="C23" s="160" t="s">
        <v>955</v>
      </c>
      <c r="D23" s="161" t="s">
        <v>411</v>
      </c>
      <c r="E23" s="161" t="str">
        <f>RIGHT(Таблица68[[#This Row],[Полное  наименование]],7)</f>
        <v>PM 80 D</v>
      </c>
      <c r="F23" s="161" t="s">
        <v>24</v>
      </c>
      <c r="G23" s="161">
        <v>80</v>
      </c>
      <c r="H23" s="170" t="s">
        <v>394</v>
      </c>
      <c r="I23" s="161" t="s">
        <v>395</v>
      </c>
      <c r="J23" s="161" t="s">
        <v>375</v>
      </c>
      <c r="K23" s="162" t="s">
        <v>376</v>
      </c>
      <c r="L23" s="160" t="s">
        <v>418</v>
      </c>
      <c r="M23" s="215">
        <v>1620</v>
      </c>
      <c r="N23" s="215">
        <f t="shared" si="0"/>
        <v>1944</v>
      </c>
      <c r="O23" s="164" t="s">
        <v>42</v>
      </c>
      <c r="P23" s="160"/>
      <c r="Q23" s="171" t="s">
        <v>4</v>
      </c>
      <c r="R23" s="169">
        <v>2</v>
      </c>
    </row>
    <row r="24" spans="1:18" ht="42.75">
      <c r="A24" s="159" t="s">
        <v>294</v>
      </c>
      <c r="B24" s="160" t="s">
        <v>948</v>
      </c>
      <c r="C24" s="160" t="s">
        <v>956</v>
      </c>
      <c r="D24" s="161" t="s">
        <v>411</v>
      </c>
      <c r="E24" s="161" t="str">
        <f>RIGHT(Таблица68[[#This Row],[Полное  наименование]],8)</f>
        <v>PM 100 D</v>
      </c>
      <c r="F24" s="161" t="s">
        <v>24</v>
      </c>
      <c r="G24" s="161">
        <v>100</v>
      </c>
      <c r="H24" s="170" t="s">
        <v>394</v>
      </c>
      <c r="I24" s="161" t="s">
        <v>395</v>
      </c>
      <c r="J24" s="161" t="s">
        <v>375</v>
      </c>
      <c r="K24" s="162" t="s">
        <v>376</v>
      </c>
      <c r="L24" s="160" t="s">
        <v>419</v>
      </c>
      <c r="M24" s="215">
        <v>2350</v>
      </c>
      <c r="N24" s="215">
        <f t="shared" si="0"/>
        <v>2820</v>
      </c>
      <c r="O24" s="164" t="s">
        <v>42</v>
      </c>
      <c r="P24" s="160"/>
      <c r="Q24" s="171" t="s">
        <v>4</v>
      </c>
      <c r="R24" s="169">
        <v>2</v>
      </c>
    </row>
    <row r="25" spans="1:18" ht="30.75" customHeight="1">
      <c r="A25" s="159" t="s">
        <v>295</v>
      </c>
      <c r="B25" s="160" t="s">
        <v>948</v>
      </c>
      <c r="C25" s="160" t="s">
        <v>957</v>
      </c>
      <c r="D25" s="161" t="s">
        <v>411</v>
      </c>
      <c r="E25" s="161" t="str">
        <f>RIGHT(Таблица68[[#This Row],[Полное  наименование]],8)</f>
        <v>PM 125 D</v>
      </c>
      <c r="F25" s="161" t="s">
        <v>24</v>
      </c>
      <c r="G25" s="161">
        <v>125</v>
      </c>
      <c r="H25" s="161">
        <v>52</v>
      </c>
      <c r="I25" s="161" t="s">
        <v>133</v>
      </c>
      <c r="J25" s="161" t="s">
        <v>227</v>
      </c>
      <c r="K25" s="162" t="s">
        <v>409</v>
      </c>
      <c r="L25" s="160" t="s">
        <v>420</v>
      </c>
      <c r="M25" s="215">
        <v>4050</v>
      </c>
      <c r="N25" s="215">
        <f t="shared" si="0"/>
        <v>4860</v>
      </c>
      <c r="O25" s="164" t="s">
        <v>974</v>
      </c>
      <c r="P25" s="160"/>
      <c r="Q25" s="173" t="s">
        <v>6</v>
      </c>
      <c r="R25" s="169">
        <v>3</v>
      </c>
    </row>
    <row r="26" spans="1:18" ht="25.5">
      <c r="A26" s="159" t="s">
        <v>300</v>
      </c>
      <c r="B26" s="160" t="s">
        <v>421</v>
      </c>
      <c r="C26" s="160" t="s">
        <v>422</v>
      </c>
      <c r="D26" s="161" t="s">
        <v>423</v>
      </c>
      <c r="E26" s="161" t="s">
        <v>424</v>
      </c>
      <c r="F26" s="161" t="s">
        <v>914</v>
      </c>
      <c r="G26" s="161"/>
      <c r="H26" s="170" t="s">
        <v>394</v>
      </c>
      <c r="I26" s="161" t="s">
        <v>425</v>
      </c>
      <c r="J26" s="161" t="s">
        <v>375</v>
      </c>
      <c r="K26" s="162" t="s">
        <v>426</v>
      </c>
      <c r="L26" s="160" t="s">
        <v>427</v>
      </c>
      <c r="M26" s="215">
        <v>280</v>
      </c>
      <c r="N26" s="215">
        <f t="shared" si="0"/>
        <v>336</v>
      </c>
      <c r="O26" s="164" t="s">
        <v>42</v>
      </c>
      <c r="P26" s="160"/>
      <c r="Q26" s="165" t="s">
        <v>2</v>
      </c>
      <c r="R26" s="166">
        <v>1</v>
      </c>
    </row>
    <row r="27" spans="1:18" ht="25.5">
      <c r="A27" s="159" t="s">
        <v>301</v>
      </c>
      <c r="B27" s="160" t="s">
        <v>421</v>
      </c>
      <c r="C27" s="160" t="s">
        <v>428</v>
      </c>
      <c r="D27" s="161" t="s">
        <v>423</v>
      </c>
      <c r="E27" s="161" t="s">
        <v>429</v>
      </c>
      <c r="F27" s="161" t="s">
        <v>430</v>
      </c>
      <c r="G27" s="161"/>
      <c r="H27" s="170" t="s">
        <v>394</v>
      </c>
      <c r="I27" s="161" t="s">
        <v>425</v>
      </c>
      <c r="J27" s="161" t="s">
        <v>375</v>
      </c>
      <c r="K27" s="162" t="s">
        <v>426</v>
      </c>
      <c r="L27" s="160" t="s">
        <v>431</v>
      </c>
      <c r="M27" s="215">
        <v>299</v>
      </c>
      <c r="N27" s="215">
        <f t="shared" si="0"/>
        <v>358.8</v>
      </c>
      <c r="O27" s="164" t="s">
        <v>42</v>
      </c>
      <c r="P27" s="160"/>
      <c r="Q27" s="165" t="s">
        <v>2</v>
      </c>
      <c r="R27" s="166">
        <v>1</v>
      </c>
    </row>
    <row r="28" spans="1:18" ht="25.5">
      <c r="A28" s="159" t="s">
        <v>303</v>
      </c>
      <c r="B28" s="160" t="s">
        <v>432</v>
      </c>
      <c r="C28" s="160" t="s">
        <v>433</v>
      </c>
      <c r="D28" s="161" t="s">
        <v>434</v>
      </c>
      <c r="E28" s="161" t="s">
        <v>434</v>
      </c>
      <c r="F28" s="161" t="s">
        <v>435</v>
      </c>
      <c r="G28" s="161"/>
      <c r="H28" s="170" t="s">
        <v>394</v>
      </c>
      <c r="I28" s="161" t="s">
        <v>425</v>
      </c>
      <c r="J28" s="161" t="s">
        <v>375</v>
      </c>
      <c r="K28" s="162" t="s">
        <v>426</v>
      </c>
      <c r="L28" s="160" t="s">
        <v>436</v>
      </c>
      <c r="M28" s="215">
        <v>340</v>
      </c>
      <c r="N28" s="215">
        <f t="shared" si="0"/>
        <v>408</v>
      </c>
      <c r="O28" s="164" t="s">
        <v>42</v>
      </c>
      <c r="P28" s="160"/>
      <c r="Q28" s="165" t="s">
        <v>2</v>
      </c>
      <c r="R28" s="166">
        <v>1</v>
      </c>
    </row>
    <row r="29" spans="1:18" ht="25.5">
      <c r="A29" s="159" t="s">
        <v>305</v>
      </c>
      <c r="B29" s="160" t="s">
        <v>437</v>
      </c>
      <c r="C29" s="160" t="s">
        <v>438</v>
      </c>
      <c r="D29" s="161" t="s">
        <v>439</v>
      </c>
      <c r="E29" s="161" t="s">
        <v>439</v>
      </c>
      <c r="F29" s="161" t="s">
        <v>440</v>
      </c>
      <c r="G29" s="161"/>
      <c r="H29" s="170" t="s">
        <v>394</v>
      </c>
      <c r="I29" s="161" t="s">
        <v>425</v>
      </c>
      <c r="J29" s="161" t="s">
        <v>375</v>
      </c>
      <c r="K29" s="162" t="s">
        <v>426</v>
      </c>
      <c r="L29" s="160" t="s">
        <v>441</v>
      </c>
      <c r="M29" s="215">
        <v>420</v>
      </c>
      <c r="N29" s="215">
        <f t="shared" si="0"/>
        <v>504</v>
      </c>
      <c r="O29" s="164" t="s">
        <v>42</v>
      </c>
      <c r="P29" s="160"/>
      <c r="Q29" s="165" t="s">
        <v>2</v>
      </c>
      <c r="R29" s="166">
        <v>1</v>
      </c>
    </row>
    <row r="30" spans="1:18" ht="25.5">
      <c r="A30" s="159" t="s">
        <v>307</v>
      </c>
      <c r="B30" s="160" t="s">
        <v>943</v>
      </c>
      <c r="C30" s="160" t="s">
        <v>944</v>
      </c>
      <c r="D30" s="161" t="s">
        <v>442</v>
      </c>
      <c r="E30" s="161" t="s">
        <v>443</v>
      </c>
      <c r="F30" s="161"/>
      <c r="G30" s="161"/>
      <c r="H30" s="170" t="s">
        <v>394</v>
      </c>
      <c r="I30" s="161" t="s">
        <v>425</v>
      </c>
      <c r="J30" s="161" t="s">
        <v>375</v>
      </c>
      <c r="K30" s="162" t="s">
        <v>426</v>
      </c>
      <c r="L30" s="160" t="s">
        <v>444</v>
      </c>
      <c r="M30" s="215">
        <v>95</v>
      </c>
      <c r="N30" s="215">
        <f t="shared" si="0"/>
        <v>114</v>
      </c>
      <c r="O30" s="164" t="s">
        <v>42</v>
      </c>
      <c r="P30" s="160"/>
      <c r="Q30" s="165" t="s">
        <v>2</v>
      </c>
      <c r="R30" s="166">
        <v>1</v>
      </c>
    </row>
    <row r="31" spans="1:18" ht="18.75">
      <c r="A31" s="159" t="s">
        <v>937</v>
      </c>
      <c r="B31" s="160" t="s">
        <v>943</v>
      </c>
      <c r="C31" s="160" t="s">
        <v>945</v>
      </c>
      <c r="D31" s="161" t="s">
        <v>442</v>
      </c>
      <c r="E31" s="161" t="s">
        <v>946</v>
      </c>
      <c r="F31" s="161"/>
      <c r="G31" s="161"/>
      <c r="H31" s="170" t="s">
        <v>394</v>
      </c>
      <c r="I31" s="161" t="s">
        <v>425</v>
      </c>
      <c r="J31" s="161" t="s">
        <v>375</v>
      </c>
      <c r="K31" s="162" t="s">
        <v>426</v>
      </c>
      <c r="L31" s="160" t="s">
        <v>947</v>
      </c>
      <c r="M31" s="215">
        <v>280</v>
      </c>
      <c r="N31" s="215">
        <f>M31*1.2</f>
        <v>336</v>
      </c>
      <c r="O31" s="164" t="s">
        <v>42</v>
      </c>
      <c r="P31" s="160"/>
      <c r="Q31" s="171" t="s">
        <v>4</v>
      </c>
      <c r="R31" s="166">
        <v>2</v>
      </c>
    </row>
    <row r="32" spans="1:18" ht="42.75">
      <c r="A32" s="159" t="s">
        <v>309</v>
      </c>
      <c r="B32" s="160" t="s">
        <v>308</v>
      </c>
      <c r="C32" s="160" t="s">
        <v>445</v>
      </c>
      <c r="D32" s="161" t="s">
        <v>446</v>
      </c>
      <c r="E32" s="161" t="str">
        <f>RIGHT(Таблица68[[#This Row],[Полное  наименование]],6)</f>
        <v>CVH 10</v>
      </c>
      <c r="F32" s="161" t="s">
        <v>24</v>
      </c>
      <c r="G32" s="161">
        <v>10</v>
      </c>
      <c r="H32" s="170" t="s">
        <v>394</v>
      </c>
      <c r="I32" s="161" t="s">
        <v>425</v>
      </c>
      <c r="J32" s="161" t="s">
        <v>375</v>
      </c>
      <c r="K32" s="162" t="s">
        <v>376</v>
      </c>
      <c r="L32" s="160" t="s">
        <v>447</v>
      </c>
      <c r="M32" s="215">
        <v>140</v>
      </c>
      <c r="N32" s="215">
        <f t="shared" si="0"/>
        <v>168</v>
      </c>
      <c r="O32" s="164" t="s">
        <v>42</v>
      </c>
      <c r="P32" s="160"/>
      <c r="Q32" s="165" t="s">
        <v>2</v>
      </c>
      <c r="R32" s="166">
        <v>1</v>
      </c>
    </row>
    <row r="33" spans="1:18" ht="42.75">
      <c r="A33" s="159" t="s">
        <v>310</v>
      </c>
      <c r="B33" s="160" t="s">
        <v>308</v>
      </c>
      <c r="C33" s="160" t="s">
        <v>448</v>
      </c>
      <c r="D33" s="161" t="s">
        <v>446</v>
      </c>
      <c r="E33" s="161" t="str">
        <f>RIGHT(Таблица68[[#This Row],[Полное  наименование]],6)</f>
        <v>CVH 15</v>
      </c>
      <c r="F33" s="161" t="s">
        <v>24</v>
      </c>
      <c r="G33" s="161">
        <v>15</v>
      </c>
      <c r="H33" s="170" t="s">
        <v>394</v>
      </c>
      <c r="I33" s="161" t="s">
        <v>425</v>
      </c>
      <c r="J33" s="161" t="s">
        <v>375</v>
      </c>
      <c r="K33" s="162" t="s">
        <v>376</v>
      </c>
      <c r="L33" s="160" t="s">
        <v>449</v>
      </c>
      <c r="M33" s="215">
        <v>140</v>
      </c>
      <c r="N33" s="215">
        <f t="shared" si="0"/>
        <v>168</v>
      </c>
      <c r="O33" s="164" t="s">
        <v>42</v>
      </c>
      <c r="P33" s="160"/>
      <c r="Q33" s="173" t="s">
        <v>6</v>
      </c>
      <c r="R33" s="169">
        <v>3</v>
      </c>
    </row>
    <row r="34" spans="1:18" ht="42.75">
      <c r="A34" s="159" t="s">
        <v>311</v>
      </c>
      <c r="B34" s="160" t="s">
        <v>308</v>
      </c>
      <c r="C34" s="160" t="s">
        <v>450</v>
      </c>
      <c r="D34" s="161" t="s">
        <v>446</v>
      </c>
      <c r="E34" s="161" t="str">
        <f>RIGHT(Таблица68[[#This Row],[Полное  наименование]],6)</f>
        <v>CVH 20</v>
      </c>
      <c r="F34" s="161" t="s">
        <v>24</v>
      </c>
      <c r="G34" s="161">
        <v>20</v>
      </c>
      <c r="H34" s="170" t="s">
        <v>394</v>
      </c>
      <c r="I34" s="161" t="s">
        <v>425</v>
      </c>
      <c r="J34" s="161" t="s">
        <v>375</v>
      </c>
      <c r="K34" s="162" t="s">
        <v>376</v>
      </c>
      <c r="L34" s="160" t="s">
        <v>449</v>
      </c>
      <c r="M34" s="215">
        <v>140</v>
      </c>
      <c r="N34" s="215">
        <f t="shared" si="0"/>
        <v>168</v>
      </c>
      <c r="O34" s="164" t="s">
        <v>42</v>
      </c>
      <c r="P34" s="160"/>
      <c r="Q34" s="173" t="s">
        <v>6</v>
      </c>
      <c r="R34" s="169">
        <v>3</v>
      </c>
    </row>
    <row r="35" spans="1:18" ht="28.5">
      <c r="A35" s="159" t="s">
        <v>312</v>
      </c>
      <c r="B35" s="160" t="s">
        <v>958</v>
      </c>
      <c r="C35" s="160" t="s">
        <v>959</v>
      </c>
      <c r="D35" s="161" t="s">
        <v>451</v>
      </c>
      <c r="E35" s="161" t="str">
        <f>RIGHT(Таблица68[[#This Row],[Полное  наименование]],6)</f>
        <v>OFV 20</v>
      </c>
      <c r="F35" s="161" t="s">
        <v>41</v>
      </c>
      <c r="G35" s="161">
        <v>20</v>
      </c>
      <c r="H35" s="161">
        <v>52</v>
      </c>
      <c r="I35" s="161" t="s">
        <v>133</v>
      </c>
      <c r="J35" s="161" t="s">
        <v>227</v>
      </c>
      <c r="K35" s="162" t="s">
        <v>409</v>
      </c>
      <c r="L35" s="160" t="s">
        <v>452</v>
      </c>
      <c r="M35" s="215">
        <v>200</v>
      </c>
      <c r="N35" s="215">
        <f t="shared" si="0"/>
        <v>240</v>
      </c>
      <c r="O35" s="164" t="s">
        <v>42</v>
      </c>
      <c r="P35" s="160"/>
      <c r="Q35" s="165" t="s">
        <v>2</v>
      </c>
      <c r="R35" s="166">
        <v>1</v>
      </c>
    </row>
    <row r="36" spans="1:18" ht="28.5">
      <c r="A36" s="159" t="s">
        <v>313</v>
      </c>
      <c r="B36" s="160" t="s">
        <v>958</v>
      </c>
      <c r="C36" s="160" t="s">
        <v>960</v>
      </c>
      <c r="D36" s="161" t="s">
        <v>451</v>
      </c>
      <c r="E36" s="161" t="str">
        <f>RIGHT(Таблица68[[#This Row],[Полное  наименование]],6)</f>
        <v>OFV 25</v>
      </c>
      <c r="F36" s="161" t="s">
        <v>41</v>
      </c>
      <c r="G36" s="161">
        <v>25</v>
      </c>
      <c r="H36" s="161">
        <v>52</v>
      </c>
      <c r="I36" s="161" t="s">
        <v>133</v>
      </c>
      <c r="J36" s="161" t="s">
        <v>227</v>
      </c>
      <c r="K36" s="162" t="s">
        <v>409</v>
      </c>
      <c r="L36" s="160" t="s">
        <v>453</v>
      </c>
      <c r="M36" s="215">
        <v>210</v>
      </c>
      <c r="N36" s="215">
        <f t="shared" si="0"/>
        <v>252</v>
      </c>
      <c r="O36" s="164" t="s">
        <v>42</v>
      </c>
      <c r="P36" s="160"/>
      <c r="Q36" s="165" t="s">
        <v>2</v>
      </c>
      <c r="R36" s="166">
        <v>1</v>
      </c>
    </row>
    <row r="37" spans="1:18" ht="28.5">
      <c r="A37" s="159" t="s">
        <v>314</v>
      </c>
      <c r="B37" s="160" t="s">
        <v>958</v>
      </c>
      <c r="C37" s="160" t="s">
        <v>961</v>
      </c>
      <c r="D37" s="161" t="s">
        <v>451</v>
      </c>
      <c r="E37" s="161" t="str">
        <f>RIGHT(Таблица68[[#This Row],[Полное  наименование]],6)</f>
        <v>OFV 32</v>
      </c>
      <c r="F37" s="161" t="s">
        <v>41</v>
      </c>
      <c r="G37" s="161">
        <v>32</v>
      </c>
      <c r="H37" s="161">
        <v>52</v>
      </c>
      <c r="I37" s="161" t="s">
        <v>133</v>
      </c>
      <c r="J37" s="161" t="s">
        <v>227</v>
      </c>
      <c r="K37" s="162" t="s">
        <v>409</v>
      </c>
      <c r="L37" s="160" t="s">
        <v>454</v>
      </c>
      <c r="M37" s="215">
        <v>325</v>
      </c>
      <c r="N37" s="215">
        <f t="shared" si="0"/>
        <v>390</v>
      </c>
      <c r="O37" s="164" t="s">
        <v>42</v>
      </c>
      <c r="P37" s="160"/>
      <c r="Q37" s="171" t="s">
        <v>4</v>
      </c>
      <c r="R37" s="169">
        <v>2</v>
      </c>
    </row>
    <row r="38" spans="1:18" ht="28.5">
      <c r="A38" s="159" t="s">
        <v>315</v>
      </c>
      <c r="B38" s="160" t="s">
        <v>958</v>
      </c>
      <c r="C38" s="160" t="s">
        <v>962</v>
      </c>
      <c r="D38" s="161" t="s">
        <v>451</v>
      </c>
      <c r="E38" s="161" t="str">
        <f>RIGHT(Таблица68[[#This Row],[Полное  наименование]],6)</f>
        <v>OFV 40</v>
      </c>
      <c r="F38" s="161" t="s">
        <v>41</v>
      </c>
      <c r="G38" s="161">
        <v>40</v>
      </c>
      <c r="H38" s="161">
        <v>52</v>
      </c>
      <c r="I38" s="161" t="s">
        <v>133</v>
      </c>
      <c r="J38" s="161" t="s">
        <v>227</v>
      </c>
      <c r="K38" s="162" t="s">
        <v>409</v>
      </c>
      <c r="L38" s="160" t="s">
        <v>455</v>
      </c>
      <c r="M38" s="215">
        <v>330</v>
      </c>
      <c r="N38" s="215">
        <f t="shared" si="0"/>
        <v>396</v>
      </c>
      <c r="O38" s="164" t="s">
        <v>42</v>
      </c>
      <c r="P38" s="160"/>
      <c r="Q38" s="171" t="s">
        <v>4</v>
      </c>
      <c r="R38" s="169">
        <v>2</v>
      </c>
    </row>
    <row r="39" spans="1:18" ht="28.5">
      <c r="A39" s="159" t="s">
        <v>23</v>
      </c>
      <c r="B39" s="160" t="s">
        <v>456</v>
      </c>
      <c r="C39" s="160" t="s">
        <v>457</v>
      </c>
      <c r="D39" s="161" t="s">
        <v>458</v>
      </c>
      <c r="E39" s="161" t="str">
        <f>RIGHT(Таблица68[[#This Row],[Полное  наименование]],12)</f>
        <v>SVA 15 D STR</v>
      </c>
      <c r="F39" s="161" t="s">
        <v>24</v>
      </c>
      <c r="G39" s="161">
        <v>15</v>
      </c>
      <c r="H39" s="161">
        <v>52</v>
      </c>
      <c r="I39" s="161" t="s">
        <v>133</v>
      </c>
      <c r="J39" s="161" t="s">
        <v>227</v>
      </c>
      <c r="K39" s="162" t="s">
        <v>409</v>
      </c>
      <c r="L39" s="160" t="s">
        <v>459</v>
      </c>
      <c r="M39" s="215">
        <v>48</v>
      </c>
      <c r="N39" s="215">
        <f t="shared" si="0"/>
        <v>57.599999999999994</v>
      </c>
      <c r="O39" s="164" t="s">
        <v>42</v>
      </c>
      <c r="P39" s="160"/>
      <c r="Q39" s="165" t="s">
        <v>2</v>
      </c>
      <c r="R39" s="166">
        <v>1</v>
      </c>
    </row>
    <row r="40" spans="1:18" ht="18" customHeight="1">
      <c r="A40" s="159" t="s">
        <v>40</v>
      </c>
      <c r="B40" s="160" t="s">
        <v>456</v>
      </c>
      <c r="C40" s="160" t="s">
        <v>460</v>
      </c>
      <c r="D40" s="161" t="s">
        <v>458</v>
      </c>
      <c r="E40" s="161" t="str">
        <f>RIGHT(Таблица68[[#This Row],[Полное  наименование]],12)</f>
        <v>SVA 15 D ANG</v>
      </c>
      <c r="F40" s="161" t="s">
        <v>41</v>
      </c>
      <c r="G40" s="161">
        <v>15</v>
      </c>
      <c r="H40" s="161">
        <v>52</v>
      </c>
      <c r="I40" s="161" t="s">
        <v>133</v>
      </c>
      <c r="J40" s="161" t="s">
        <v>227</v>
      </c>
      <c r="K40" s="162" t="s">
        <v>409</v>
      </c>
      <c r="L40" s="160" t="s">
        <v>461</v>
      </c>
      <c r="M40" s="215">
        <v>48</v>
      </c>
      <c r="N40" s="215">
        <f t="shared" si="0"/>
        <v>57.599999999999994</v>
      </c>
      <c r="O40" s="164" t="s">
        <v>42</v>
      </c>
      <c r="P40" s="160"/>
      <c r="Q40" s="165" t="s">
        <v>2</v>
      </c>
      <c r="R40" s="166">
        <v>1</v>
      </c>
    </row>
    <row r="41" spans="1:18" ht="28.5">
      <c r="A41" s="159" t="s">
        <v>25</v>
      </c>
      <c r="B41" s="160" t="s">
        <v>456</v>
      </c>
      <c r="C41" s="160" t="s">
        <v>462</v>
      </c>
      <c r="D41" s="161" t="s">
        <v>458</v>
      </c>
      <c r="E41" s="161" t="str">
        <f>RIGHT(Таблица68[[#This Row],[Полное  наименование]],12)</f>
        <v>SVA 20 D STR</v>
      </c>
      <c r="F41" s="161" t="s">
        <v>24</v>
      </c>
      <c r="G41" s="161">
        <v>20</v>
      </c>
      <c r="H41" s="161">
        <v>52</v>
      </c>
      <c r="I41" s="161" t="s">
        <v>133</v>
      </c>
      <c r="J41" s="161" t="s">
        <v>227</v>
      </c>
      <c r="K41" s="162" t="s">
        <v>409</v>
      </c>
      <c r="L41" s="160" t="s">
        <v>463</v>
      </c>
      <c r="M41" s="215">
        <v>54</v>
      </c>
      <c r="N41" s="215">
        <f t="shared" si="0"/>
        <v>64.8</v>
      </c>
      <c r="O41" s="164" t="s">
        <v>42</v>
      </c>
      <c r="P41" s="160"/>
      <c r="Q41" s="165" t="s">
        <v>2</v>
      </c>
      <c r="R41" s="166">
        <v>1</v>
      </c>
    </row>
    <row r="42" spans="1:18" ht="18" customHeight="1">
      <c r="A42" s="159" t="s">
        <v>43</v>
      </c>
      <c r="B42" s="160" t="s">
        <v>456</v>
      </c>
      <c r="C42" s="160" t="s">
        <v>464</v>
      </c>
      <c r="D42" s="161" t="s">
        <v>458</v>
      </c>
      <c r="E42" s="161" t="str">
        <f>RIGHT(Таблица68[[#This Row],[Полное  наименование]],12)</f>
        <v>SVA 20 D ANG</v>
      </c>
      <c r="F42" s="161" t="s">
        <v>41</v>
      </c>
      <c r="G42" s="161">
        <v>20</v>
      </c>
      <c r="H42" s="161">
        <v>52</v>
      </c>
      <c r="I42" s="161" t="s">
        <v>133</v>
      </c>
      <c r="J42" s="161" t="s">
        <v>227</v>
      </c>
      <c r="K42" s="162" t="s">
        <v>409</v>
      </c>
      <c r="L42" s="160" t="s">
        <v>465</v>
      </c>
      <c r="M42" s="215">
        <v>54</v>
      </c>
      <c r="N42" s="215">
        <f t="shared" si="0"/>
        <v>64.8</v>
      </c>
      <c r="O42" s="164" t="s">
        <v>42</v>
      </c>
      <c r="P42" s="160"/>
      <c r="Q42" s="165" t="s">
        <v>2</v>
      </c>
      <c r="R42" s="166">
        <v>1</v>
      </c>
    </row>
    <row r="43" spans="1:18" ht="28.5">
      <c r="A43" s="159" t="s">
        <v>26</v>
      </c>
      <c r="B43" s="160" t="s">
        <v>456</v>
      </c>
      <c r="C43" s="160" t="s">
        <v>466</v>
      </c>
      <c r="D43" s="161" t="s">
        <v>458</v>
      </c>
      <c r="E43" s="161" t="str">
        <f>RIGHT(Таблица68[[#This Row],[Полное  наименование]],12)</f>
        <v>SVA 25 D STR</v>
      </c>
      <c r="F43" s="161" t="s">
        <v>24</v>
      </c>
      <c r="G43" s="161">
        <v>25</v>
      </c>
      <c r="H43" s="161">
        <v>52</v>
      </c>
      <c r="I43" s="161" t="s">
        <v>133</v>
      </c>
      <c r="J43" s="161" t="s">
        <v>227</v>
      </c>
      <c r="K43" s="162" t="s">
        <v>409</v>
      </c>
      <c r="L43" s="160" t="s">
        <v>467</v>
      </c>
      <c r="M43" s="215">
        <v>66</v>
      </c>
      <c r="N43" s="215">
        <f t="shared" si="0"/>
        <v>79.2</v>
      </c>
      <c r="O43" s="164" t="s">
        <v>42</v>
      </c>
      <c r="P43" s="160"/>
      <c r="Q43" s="165" t="s">
        <v>2</v>
      </c>
      <c r="R43" s="166">
        <v>1</v>
      </c>
    </row>
    <row r="44" spans="1:18" ht="18" customHeight="1">
      <c r="A44" s="159" t="s">
        <v>44</v>
      </c>
      <c r="B44" s="160" t="s">
        <v>456</v>
      </c>
      <c r="C44" s="160" t="s">
        <v>468</v>
      </c>
      <c r="D44" s="161" t="s">
        <v>458</v>
      </c>
      <c r="E44" s="161" t="str">
        <f>RIGHT(Таблица68[[#This Row],[Полное  наименование]],12)</f>
        <v>SVA 25 D ANG</v>
      </c>
      <c r="F44" s="161" t="s">
        <v>41</v>
      </c>
      <c r="G44" s="161">
        <v>25</v>
      </c>
      <c r="H44" s="161">
        <v>52</v>
      </c>
      <c r="I44" s="161" t="s">
        <v>133</v>
      </c>
      <c r="J44" s="161" t="s">
        <v>227</v>
      </c>
      <c r="K44" s="162" t="s">
        <v>409</v>
      </c>
      <c r="L44" s="160" t="s">
        <v>469</v>
      </c>
      <c r="M44" s="215">
        <v>66</v>
      </c>
      <c r="N44" s="215">
        <f t="shared" si="0"/>
        <v>79.2</v>
      </c>
      <c r="O44" s="164" t="s">
        <v>42</v>
      </c>
      <c r="P44" s="160"/>
      <c r="Q44" s="165" t="s">
        <v>2</v>
      </c>
      <c r="R44" s="166">
        <v>1</v>
      </c>
    </row>
    <row r="45" spans="1:18" ht="28.5">
      <c r="A45" s="159" t="s">
        <v>27</v>
      </c>
      <c r="B45" s="160" t="s">
        <v>456</v>
      </c>
      <c r="C45" s="160" t="s">
        <v>470</v>
      </c>
      <c r="D45" s="161" t="s">
        <v>458</v>
      </c>
      <c r="E45" s="161" t="str">
        <f>RIGHT(Таблица68[[#This Row],[Полное  наименование]],12)</f>
        <v>SVA 32 D STR</v>
      </c>
      <c r="F45" s="161" t="s">
        <v>24</v>
      </c>
      <c r="G45" s="161">
        <v>32</v>
      </c>
      <c r="H45" s="161">
        <v>52</v>
      </c>
      <c r="I45" s="161" t="s">
        <v>133</v>
      </c>
      <c r="J45" s="161" t="s">
        <v>227</v>
      </c>
      <c r="K45" s="162" t="s">
        <v>409</v>
      </c>
      <c r="L45" s="160" t="s">
        <v>471</v>
      </c>
      <c r="M45" s="215">
        <v>84</v>
      </c>
      <c r="N45" s="215">
        <f t="shared" si="0"/>
        <v>100.8</v>
      </c>
      <c r="O45" s="164" t="s">
        <v>42</v>
      </c>
      <c r="P45" s="160"/>
      <c r="Q45" s="165" t="s">
        <v>2</v>
      </c>
      <c r="R45" s="166">
        <v>1</v>
      </c>
    </row>
    <row r="46" spans="1:18" ht="15" customHeight="1">
      <c r="A46" s="159" t="s">
        <v>45</v>
      </c>
      <c r="B46" s="160" t="s">
        <v>456</v>
      </c>
      <c r="C46" s="160" t="s">
        <v>472</v>
      </c>
      <c r="D46" s="161" t="s">
        <v>458</v>
      </c>
      <c r="E46" s="161" t="str">
        <f>RIGHT(Таблица68[[#This Row],[Полное  наименование]],12)</f>
        <v>SVA 32 D ANG</v>
      </c>
      <c r="F46" s="161" t="s">
        <v>41</v>
      </c>
      <c r="G46" s="161">
        <v>32</v>
      </c>
      <c r="H46" s="161">
        <v>52</v>
      </c>
      <c r="I46" s="161" t="s">
        <v>133</v>
      </c>
      <c r="J46" s="161" t="s">
        <v>227</v>
      </c>
      <c r="K46" s="162" t="s">
        <v>409</v>
      </c>
      <c r="L46" s="160" t="s">
        <v>473</v>
      </c>
      <c r="M46" s="215">
        <v>84</v>
      </c>
      <c r="N46" s="215">
        <f t="shared" si="0"/>
        <v>100.8</v>
      </c>
      <c r="O46" s="164" t="s">
        <v>42</v>
      </c>
      <c r="P46" s="160"/>
      <c r="Q46" s="165" t="s">
        <v>2</v>
      </c>
      <c r="R46" s="166">
        <v>1</v>
      </c>
    </row>
    <row r="47" spans="1:18" ht="28.5">
      <c r="A47" s="159" t="s">
        <v>28</v>
      </c>
      <c r="B47" s="160" t="s">
        <v>456</v>
      </c>
      <c r="C47" s="160" t="s">
        <v>474</v>
      </c>
      <c r="D47" s="161" t="s">
        <v>458</v>
      </c>
      <c r="E47" s="161" t="str">
        <f>RIGHT(Таблица68[[#This Row],[Полное  наименование]],12)</f>
        <v>SVA 40 D STR</v>
      </c>
      <c r="F47" s="161" t="s">
        <v>24</v>
      </c>
      <c r="G47" s="161">
        <v>40</v>
      </c>
      <c r="H47" s="161">
        <v>52</v>
      </c>
      <c r="I47" s="161" t="s">
        <v>133</v>
      </c>
      <c r="J47" s="161" t="s">
        <v>227</v>
      </c>
      <c r="K47" s="162" t="s">
        <v>409</v>
      </c>
      <c r="L47" s="160" t="s">
        <v>475</v>
      </c>
      <c r="M47" s="215">
        <v>112</v>
      </c>
      <c r="N47" s="215">
        <f t="shared" si="0"/>
        <v>134.4</v>
      </c>
      <c r="O47" s="164" t="s">
        <v>42</v>
      </c>
      <c r="P47" s="160"/>
      <c r="Q47" s="165" t="s">
        <v>2</v>
      </c>
      <c r="R47" s="166">
        <v>1</v>
      </c>
    </row>
    <row r="48" spans="1:18" ht="18" customHeight="1">
      <c r="A48" s="159" t="s">
        <v>46</v>
      </c>
      <c r="B48" s="160" t="s">
        <v>456</v>
      </c>
      <c r="C48" s="160" t="s">
        <v>476</v>
      </c>
      <c r="D48" s="161" t="s">
        <v>458</v>
      </c>
      <c r="E48" s="161" t="str">
        <f>RIGHT(Таблица68[[#This Row],[Полное  наименование]],12)</f>
        <v>SVA 40 D ANG</v>
      </c>
      <c r="F48" s="161" t="s">
        <v>41</v>
      </c>
      <c r="G48" s="161">
        <v>40</v>
      </c>
      <c r="H48" s="161">
        <v>52</v>
      </c>
      <c r="I48" s="161" t="s">
        <v>133</v>
      </c>
      <c r="J48" s="161" t="s">
        <v>227</v>
      </c>
      <c r="K48" s="162" t="s">
        <v>409</v>
      </c>
      <c r="L48" s="160" t="s">
        <v>477</v>
      </c>
      <c r="M48" s="215">
        <v>112</v>
      </c>
      <c r="N48" s="215">
        <f t="shared" si="0"/>
        <v>134.4</v>
      </c>
      <c r="O48" s="164" t="s">
        <v>42</v>
      </c>
      <c r="P48" s="160"/>
      <c r="Q48" s="165" t="s">
        <v>2</v>
      </c>
      <c r="R48" s="166">
        <v>1</v>
      </c>
    </row>
    <row r="49" spans="1:18" ht="28.5">
      <c r="A49" s="159" t="s">
        <v>29</v>
      </c>
      <c r="B49" s="160" t="s">
        <v>456</v>
      </c>
      <c r="C49" s="160" t="s">
        <v>478</v>
      </c>
      <c r="D49" s="161" t="s">
        <v>458</v>
      </c>
      <c r="E49" s="161" t="str">
        <f>RIGHT(Таблица68[[#This Row],[Полное  наименование]],12)</f>
        <v>SVA 50 D STR</v>
      </c>
      <c r="F49" s="161" t="s">
        <v>24</v>
      </c>
      <c r="G49" s="161">
        <v>50</v>
      </c>
      <c r="H49" s="161">
        <v>52</v>
      </c>
      <c r="I49" s="161" t="s">
        <v>133</v>
      </c>
      <c r="J49" s="161" t="s">
        <v>227</v>
      </c>
      <c r="K49" s="162" t="s">
        <v>409</v>
      </c>
      <c r="L49" s="160" t="s">
        <v>479</v>
      </c>
      <c r="M49" s="215">
        <v>135</v>
      </c>
      <c r="N49" s="215">
        <f t="shared" si="0"/>
        <v>162</v>
      </c>
      <c r="O49" s="164" t="s">
        <v>42</v>
      </c>
      <c r="P49" s="160"/>
      <c r="Q49" s="165" t="s">
        <v>2</v>
      </c>
      <c r="R49" s="166">
        <v>1</v>
      </c>
    </row>
    <row r="50" spans="1:18" ht="14.25" customHeight="1">
      <c r="A50" s="159" t="s">
        <v>47</v>
      </c>
      <c r="B50" s="160" t="s">
        <v>456</v>
      </c>
      <c r="C50" s="160" t="s">
        <v>480</v>
      </c>
      <c r="D50" s="161" t="s">
        <v>458</v>
      </c>
      <c r="E50" s="161" t="str">
        <f>RIGHT(Таблица68[[#This Row],[Полное  наименование]],12)</f>
        <v>SVA 50 D ANG</v>
      </c>
      <c r="F50" s="161" t="s">
        <v>41</v>
      </c>
      <c r="G50" s="161">
        <v>50</v>
      </c>
      <c r="H50" s="161">
        <v>52</v>
      </c>
      <c r="I50" s="161" t="s">
        <v>133</v>
      </c>
      <c r="J50" s="161" t="s">
        <v>227</v>
      </c>
      <c r="K50" s="162" t="s">
        <v>409</v>
      </c>
      <c r="L50" s="160" t="s">
        <v>481</v>
      </c>
      <c r="M50" s="215">
        <v>135</v>
      </c>
      <c r="N50" s="215">
        <f t="shared" si="0"/>
        <v>162</v>
      </c>
      <c r="O50" s="164" t="s">
        <v>42</v>
      </c>
      <c r="P50" s="160"/>
      <c r="Q50" s="165" t="s">
        <v>2</v>
      </c>
      <c r="R50" s="166">
        <v>1</v>
      </c>
    </row>
    <row r="51" spans="1:18" ht="28.5">
      <c r="A51" s="159" t="s">
        <v>30</v>
      </c>
      <c r="B51" s="160" t="s">
        <v>456</v>
      </c>
      <c r="C51" s="160" t="s">
        <v>482</v>
      </c>
      <c r="D51" s="161" t="s">
        <v>458</v>
      </c>
      <c r="E51" s="161" t="str">
        <f>RIGHT(Таблица68[[#This Row],[Полное  наименование]],12)</f>
        <v>SVA 65 D STR</v>
      </c>
      <c r="F51" s="161" t="s">
        <v>24</v>
      </c>
      <c r="G51" s="161">
        <v>65</v>
      </c>
      <c r="H51" s="161">
        <v>52</v>
      </c>
      <c r="I51" s="161" t="s">
        <v>133</v>
      </c>
      <c r="J51" s="161" t="s">
        <v>227</v>
      </c>
      <c r="K51" s="162" t="s">
        <v>409</v>
      </c>
      <c r="L51" s="160" t="s">
        <v>483</v>
      </c>
      <c r="M51" s="215">
        <v>175</v>
      </c>
      <c r="N51" s="215">
        <f t="shared" si="0"/>
        <v>210</v>
      </c>
      <c r="O51" s="164" t="s">
        <v>42</v>
      </c>
      <c r="P51" s="160"/>
      <c r="Q51" s="165" t="s">
        <v>2</v>
      </c>
      <c r="R51" s="166">
        <v>1</v>
      </c>
    </row>
    <row r="52" spans="1:18" ht="18" customHeight="1">
      <c r="A52" s="159" t="s">
        <v>48</v>
      </c>
      <c r="B52" s="160" t="s">
        <v>456</v>
      </c>
      <c r="C52" s="160" t="s">
        <v>484</v>
      </c>
      <c r="D52" s="161" t="s">
        <v>458</v>
      </c>
      <c r="E52" s="161" t="str">
        <f>RIGHT(Таблица68[[#This Row],[Полное  наименование]],12)</f>
        <v>SVA 65 D ANG</v>
      </c>
      <c r="F52" s="161" t="s">
        <v>41</v>
      </c>
      <c r="G52" s="161">
        <v>65</v>
      </c>
      <c r="H52" s="161">
        <v>52</v>
      </c>
      <c r="I52" s="161" t="s">
        <v>133</v>
      </c>
      <c r="J52" s="161" t="s">
        <v>227</v>
      </c>
      <c r="K52" s="162" t="s">
        <v>409</v>
      </c>
      <c r="L52" s="160" t="s">
        <v>485</v>
      </c>
      <c r="M52" s="215">
        <v>175</v>
      </c>
      <c r="N52" s="215">
        <f t="shared" si="0"/>
        <v>210</v>
      </c>
      <c r="O52" s="164" t="s">
        <v>42</v>
      </c>
      <c r="P52" s="160"/>
      <c r="Q52" s="165" t="s">
        <v>2</v>
      </c>
      <c r="R52" s="166">
        <v>1</v>
      </c>
    </row>
    <row r="53" spans="1:18" ht="28.5">
      <c r="A53" s="159" t="s">
        <v>31</v>
      </c>
      <c r="B53" s="160" t="s">
        <v>456</v>
      </c>
      <c r="C53" s="160" t="s">
        <v>486</v>
      </c>
      <c r="D53" s="161" t="s">
        <v>458</v>
      </c>
      <c r="E53" s="161" t="str">
        <f>RIGHT(Таблица68[[#This Row],[Полное  наименование]],12)</f>
        <v>SVA 80 D STR</v>
      </c>
      <c r="F53" s="161" t="s">
        <v>24</v>
      </c>
      <c r="G53" s="161">
        <v>80</v>
      </c>
      <c r="H53" s="161">
        <v>52</v>
      </c>
      <c r="I53" s="161" t="s">
        <v>133</v>
      </c>
      <c r="J53" s="161" t="s">
        <v>227</v>
      </c>
      <c r="K53" s="162" t="s">
        <v>409</v>
      </c>
      <c r="L53" s="160" t="s">
        <v>487</v>
      </c>
      <c r="M53" s="215">
        <v>203</v>
      </c>
      <c r="N53" s="215">
        <f t="shared" si="0"/>
        <v>243.6</v>
      </c>
      <c r="O53" s="164" t="s">
        <v>42</v>
      </c>
      <c r="P53" s="160"/>
      <c r="Q53" s="165" t="s">
        <v>2</v>
      </c>
      <c r="R53" s="166">
        <v>1</v>
      </c>
    </row>
    <row r="54" spans="1:18" ht="18" customHeight="1">
      <c r="A54" s="159" t="s">
        <v>49</v>
      </c>
      <c r="B54" s="160" t="s">
        <v>456</v>
      </c>
      <c r="C54" s="160" t="s">
        <v>488</v>
      </c>
      <c r="D54" s="161" t="s">
        <v>458</v>
      </c>
      <c r="E54" s="161" t="str">
        <f>RIGHT(Таблица68[[#This Row],[Полное  наименование]],12)</f>
        <v>SVA 80 D ANG</v>
      </c>
      <c r="F54" s="161" t="s">
        <v>41</v>
      </c>
      <c r="G54" s="161">
        <v>80</v>
      </c>
      <c r="H54" s="161">
        <v>52</v>
      </c>
      <c r="I54" s="161" t="s">
        <v>133</v>
      </c>
      <c r="J54" s="161" t="s">
        <v>227</v>
      </c>
      <c r="K54" s="162" t="s">
        <v>409</v>
      </c>
      <c r="L54" s="160" t="s">
        <v>489</v>
      </c>
      <c r="M54" s="215">
        <v>203</v>
      </c>
      <c r="N54" s="215">
        <f t="shared" si="0"/>
        <v>243.6</v>
      </c>
      <c r="O54" s="164" t="s">
        <v>42</v>
      </c>
      <c r="P54" s="160"/>
      <c r="Q54" s="165" t="s">
        <v>2</v>
      </c>
      <c r="R54" s="166">
        <v>1</v>
      </c>
    </row>
    <row r="55" spans="1:18" s="175" customFormat="1" ht="15.75" customHeight="1">
      <c r="A55" s="159" t="s">
        <v>32</v>
      </c>
      <c r="B55" s="160" t="s">
        <v>456</v>
      </c>
      <c r="C55" s="160" t="s">
        <v>490</v>
      </c>
      <c r="D55" s="161" t="s">
        <v>458</v>
      </c>
      <c r="E55" s="161" t="str">
        <f>RIGHT(Таблица68[[#This Row],[Полное  наименование]],13)</f>
        <v>SVA 100 D STR</v>
      </c>
      <c r="F55" s="161" t="s">
        <v>24</v>
      </c>
      <c r="G55" s="161">
        <v>100</v>
      </c>
      <c r="H55" s="161">
        <v>52</v>
      </c>
      <c r="I55" s="161" t="s">
        <v>133</v>
      </c>
      <c r="J55" s="161" t="s">
        <v>227</v>
      </c>
      <c r="K55" s="162" t="s">
        <v>409</v>
      </c>
      <c r="L55" s="160" t="s">
        <v>491</v>
      </c>
      <c r="M55" s="215">
        <v>410</v>
      </c>
      <c r="N55" s="215">
        <f t="shared" si="0"/>
        <v>492</v>
      </c>
      <c r="O55" s="164" t="s">
        <v>42</v>
      </c>
      <c r="P55" s="174"/>
      <c r="Q55" s="165" t="s">
        <v>2</v>
      </c>
      <c r="R55" s="169">
        <v>1</v>
      </c>
    </row>
    <row r="56" spans="1:18" s="175" customFormat="1" ht="28.5">
      <c r="A56" s="159" t="s">
        <v>50</v>
      </c>
      <c r="B56" s="160" t="s">
        <v>456</v>
      </c>
      <c r="C56" s="160" t="s">
        <v>492</v>
      </c>
      <c r="D56" s="161" t="s">
        <v>458</v>
      </c>
      <c r="E56" s="161" t="str">
        <f>RIGHT(Таблица68[[#This Row],[Полное  наименование]],13)</f>
        <v>SVA 100 D ANG</v>
      </c>
      <c r="F56" s="161" t="s">
        <v>41</v>
      </c>
      <c r="G56" s="161">
        <v>100</v>
      </c>
      <c r="H56" s="161">
        <v>52</v>
      </c>
      <c r="I56" s="161" t="s">
        <v>133</v>
      </c>
      <c r="J56" s="161" t="s">
        <v>227</v>
      </c>
      <c r="K56" s="162" t="s">
        <v>409</v>
      </c>
      <c r="L56" s="160" t="s">
        <v>493</v>
      </c>
      <c r="M56" s="215">
        <v>410</v>
      </c>
      <c r="N56" s="215">
        <f t="shared" si="0"/>
        <v>492</v>
      </c>
      <c r="O56" s="164" t="s">
        <v>42</v>
      </c>
      <c r="P56" s="174"/>
      <c r="Q56" s="165" t="s">
        <v>2</v>
      </c>
      <c r="R56" s="169">
        <v>1</v>
      </c>
    </row>
    <row r="57" spans="1:18" s="175" customFormat="1" ht="28.5">
      <c r="A57" s="159" t="s">
        <v>33</v>
      </c>
      <c r="B57" s="160" t="s">
        <v>456</v>
      </c>
      <c r="C57" s="160" t="s">
        <v>494</v>
      </c>
      <c r="D57" s="161" t="s">
        <v>458</v>
      </c>
      <c r="E57" s="161" t="str">
        <f>RIGHT(Таблица68[[#This Row],[Полное  наименование]],13)</f>
        <v>SVA 125 D STR</v>
      </c>
      <c r="F57" s="161" t="s">
        <v>24</v>
      </c>
      <c r="G57" s="161">
        <v>125</v>
      </c>
      <c r="H57" s="161">
        <v>52</v>
      </c>
      <c r="I57" s="161" t="s">
        <v>133</v>
      </c>
      <c r="J57" s="161" t="s">
        <v>227</v>
      </c>
      <c r="K57" s="162" t="s">
        <v>409</v>
      </c>
      <c r="L57" s="160" t="s">
        <v>495</v>
      </c>
      <c r="M57" s="215">
        <v>700</v>
      </c>
      <c r="N57" s="215">
        <f t="shared" si="0"/>
        <v>840</v>
      </c>
      <c r="O57" s="164" t="s">
        <v>42</v>
      </c>
      <c r="P57" s="174"/>
      <c r="Q57" s="176" t="s">
        <v>4</v>
      </c>
      <c r="R57" s="169">
        <v>2</v>
      </c>
    </row>
    <row r="58" spans="1:18" s="175" customFormat="1" ht="28.5">
      <c r="A58" s="159" t="s">
        <v>51</v>
      </c>
      <c r="B58" s="160" t="s">
        <v>456</v>
      </c>
      <c r="C58" s="160" t="s">
        <v>496</v>
      </c>
      <c r="D58" s="161" t="s">
        <v>458</v>
      </c>
      <c r="E58" s="161" t="str">
        <f>RIGHT(Таблица68[[#This Row],[Полное  наименование]],13)</f>
        <v>SVA 125 D ANG</v>
      </c>
      <c r="F58" s="161" t="s">
        <v>41</v>
      </c>
      <c r="G58" s="161">
        <v>125</v>
      </c>
      <c r="H58" s="161">
        <v>52</v>
      </c>
      <c r="I58" s="161" t="s">
        <v>133</v>
      </c>
      <c r="J58" s="161" t="s">
        <v>227</v>
      </c>
      <c r="K58" s="162" t="s">
        <v>409</v>
      </c>
      <c r="L58" s="160" t="s">
        <v>497</v>
      </c>
      <c r="M58" s="215">
        <v>700</v>
      </c>
      <c r="N58" s="215">
        <f t="shared" si="0"/>
        <v>840</v>
      </c>
      <c r="O58" s="164" t="s">
        <v>42</v>
      </c>
      <c r="P58" s="174"/>
      <c r="Q58" s="176" t="s">
        <v>4</v>
      </c>
      <c r="R58" s="169">
        <v>2</v>
      </c>
    </row>
    <row r="59" spans="1:18" s="175" customFormat="1" ht="28.5">
      <c r="A59" s="159" t="s">
        <v>34</v>
      </c>
      <c r="B59" s="160" t="s">
        <v>456</v>
      </c>
      <c r="C59" s="160" t="s">
        <v>498</v>
      </c>
      <c r="D59" s="161" t="s">
        <v>458</v>
      </c>
      <c r="E59" s="161" t="str">
        <f>RIGHT(Таблица68[[#This Row],[Полное  наименование]],13)</f>
        <v>SVA 150 D STR</v>
      </c>
      <c r="F59" s="161" t="s">
        <v>24</v>
      </c>
      <c r="G59" s="161">
        <v>150</v>
      </c>
      <c r="H59" s="161">
        <v>52</v>
      </c>
      <c r="I59" s="161" t="s">
        <v>133</v>
      </c>
      <c r="J59" s="161" t="s">
        <v>227</v>
      </c>
      <c r="K59" s="162" t="s">
        <v>409</v>
      </c>
      <c r="L59" s="160" t="s">
        <v>499</v>
      </c>
      <c r="M59" s="215">
        <v>980</v>
      </c>
      <c r="N59" s="215">
        <f t="shared" si="0"/>
        <v>1176</v>
      </c>
      <c r="O59" s="164" t="s">
        <v>42</v>
      </c>
      <c r="P59" s="174"/>
      <c r="Q59" s="176" t="s">
        <v>4</v>
      </c>
      <c r="R59" s="169">
        <v>2</v>
      </c>
    </row>
    <row r="60" spans="1:18" s="175" customFormat="1" ht="15" customHeight="1">
      <c r="A60" s="159" t="s">
        <v>52</v>
      </c>
      <c r="B60" s="160" t="s">
        <v>456</v>
      </c>
      <c r="C60" s="160" t="s">
        <v>500</v>
      </c>
      <c r="D60" s="161" t="s">
        <v>458</v>
      </c>
      <c r="E60" s="161" t="str">
        <f>RIGHT(Таблица68[[#This Row],[Полное  наименование]],13)</f>
        <v>SVA 150 D ANG</v>
      </c>
      <c r="F60" s="161" t="s">
        <v>41</v>
      </c>
      <c r="G60" s="161">
        <v>150</v>
      </c>
      <c r="H60" s="161">
        <v>52</v>
      </c>
      <c r="I60" s="161" t="s">
        <v>133</v>
      </c>
      <c r="J60" s="161" t="s">
        <v>227</v>
      </c>
      <c r="K60" s="162" t="s">
        <v>409</v>
      </c>
      <c r="L60" s="160" t="s">
        <v>501</v>
      </c>
      <c r="M60" s="215">
        <v>980</v>
      </c>
      <c r="N60" s="215">
        <f t="shared" si="0"/>
        <v>1176</v>
      </c>
      <c r="O60" s="164" t="s">
        <v>42</v>
      </c>
      <c r="P60" s="174"/>
      <c r="Q60" s="176" t="s">
        <v>4</v>
      </c>
      <c r="R60" s="169">
        <v>2</v>
      </c>
    </row>
    <row r="61" spans="1:18" ht="17.25" customHeight="1">
      <c r="A61" s="159" t="s">
        <v>35</v>
      </c>
      <c r="B61" s="160" t="s">
        <v>456</v>
      </c>
      <c r="C61" s="160" t="s">
        <v>490</v>
      </c>
      <c r="D61" s="161" t="s">
        <v>458</v>
      </c>
      <c r="E61" s="161" t="str">
        <f>RIGHT(Таблица68[[#This Row],[Полное  наименование]],13)</f>
        <v>SVA 100 D STR</v>
      </c>
      <c r="F61" s="161" t="s">
        <v>24</v>
      </c>
      <c r="G61" s="161">
        <v>100</v>
      </c>
      <c r="H61" s="161">
        <v>40</v>
      </c>
      <c r="I61" s="161" t="s">
        <v>133</v>
      </c>
      <c r="J61" s="161" t="s">
        <v>227</v>
      </c>
      <c r="K61" s="162" t="s">
        <v>409</v>
      </c>
      <c r="L61" s="160" t="s">
        <v>491</v>
      </c>
      <c r="M61" s="215">
        <v>350</v>
      </c>
      <c r="N61" s="215">
        <f t="shared" si="0"/>
        <v>420</v>
      </c>
      <c r="O61" s="164" t="s">
        <v>42</v>
      </c>
      <c r="P61" s="160"/>
      <c r="Q61" s="165" t="s">
        <v>2</v>
      </c>
      <c r="R61" s="166">
        <v>1</v>
      </c>
    </row>
    <row r="62" spans="1:18" ht="15" customHeight="1">
      <c r="A62" s="159" t="s">
        <v>53</v>
      </c>
      <c r="B62" s="160" t="s">
        <v>456</v>
      </c>
      <c r="C62" s="160" t="s">
        <v>492</v>
      </c>
      <c r="D62" s="161" t="s">
        <v>458</v>
      </c>
      <c r="E62" s="161" t="str">
        <f>RIGHT(Таблица68[[#This Row],[Полное  наименование]],13)</f>
        <v>SVA 100 D ANG</v>
      </c>
      <c r="F62" s="161" t="s">
        <v>41</v>
      </c>
      <c r="G62" s="161">
        <v>100</v>
      </c>
      <c r="H62" s="161">
        <v>40</v>
      </c>
      <c r="I62" s="161" t="s">
        <v>133</v>
      </c>
      <c r="J62" s="161" t="s">
        <v>227</v>
      </c>
      <c r="K62" s="162" t="s">
        <v>409</v>
      </c>
      <c r="L62" s="160" t="s">
        <v>493</v>
      </c>
      <c r="M62" s="215">
        <v>350</v>
      </c>
      <c r="N62" s="215">
        <f t="shared" si="0"/>
        <v>420</v>
      </c>
      <c r="O62" s="164" t="s">
        <v>42</v>
      </c>
      <c r="P62" s="160"/>
      <c r="Q62" s="165" t="s">
        <v>2</v>
      </c>
      <c r="R62" s="166">
        <v>1</v>
      </c>
    </row>
    <row r="63" spans="1:18" ht="18" customHeight="1">
      <c r="A63" s="159" t="s">
        <v>36</v>
      </c>
      <c r="B63" s="160" t="s">
        <v>456</v>
      </c>
      <c r="C63" s="160" t="s">
        <v>502</v>
      </c>
      <c r="D63" s="161" t="s">
        <v>458</v>
      </c>
      <c r="E63" s="161" t="str">
        <f>RIGHT(Таблица68[[#This Row],[Полное  наименование]],13)</f>
        <v>SVA 125 D STR</v>
      </c>
      <c r="F63" s="161" t="s">
        <v>24</v>
      </c>
      <c r="G63" s="161">
        <v>125</v>
      </c>
      <c r="H63" s="161">
        <v>40</v>
      </c>
      <c r="I63" s="161" t="s">
        <v>133</v>
      </c>
      <c r="J63" s="161" t="s">
        <v>227</v>
      </c>
      <c r="K63" s="162" t="s">
        <v>409</v>
      </c>
      <c r="L63" s="160" t="s">
        <v>495</v>
      </c>
      <c r="M63" s="215">
        <v>580</v>
      </c>
      <c r="N63" s="215">
        <f t="shared" si="0"/>
        <v>696</v>
      </c>
      <c r="O63" s="164" t="s">
        <v>42</v>
      </c>
      <c r="P63" s="160"/>
      <c r="Q63" s="176" t="s">
        <v>4</v>
      </c>
      <c r="R63" s="169">
        <v>2</v>
      </c>
    </row>
    <row r="64" spans="1:18" ht="15.75" customHeight="1">
      <c r="A64" s="159" t="s">
        <v>54</v>
      </c>
      <c r="B64" s="160" t="s">
        <v>456</v>
      </c>
      <c r="C64" s="160" t="s">
        <v>496</v>
      </c>
      <c r="D64" s="161" t="s">
        <v>458</v>
      </c>
      <c r="E64" s="161" t="str">
        <f>RIGHT(Таблица68[[#This Row],[Полное  наименование]],13)</f>
        <v>SVA 125 D ANG</v>
      </c>
      <c r="F64" s="161" t="s">
        <v>41</v>
      </c>
      <c r="G64" s="161">
        <v>125</v>
      </c>
      <c r="H64" s="161">
        <v>40</v>
      </c>
      <c r="I64" s="161" t="s">
        <v>133</v>
      </c>
      <c r="J64" s="161" t="s">
        <v>227</v>
      </c>
      <c r="K64" s="162" t="s">
        <v>409</v>
      </c>
      <c r="L64" s="160" t="s">
        <v>497</v>
      </c>
      <c r="M64" s="215">
        <v>580</v>
      </c>
      <c r="N64" s="215">
        <f t="shared" si="0"/>
        <v>696</v>
      </c>
      <c r="O64" s="164" t="s">
        <v>42</v>
      </c>
      <c r="P64" s="160"/>
      <c r="Q64" s="165" t="s">
        <v>2</v>
      </c>
      <c r="R64" s="166">
        <v>1</v>
      </c>
    </row>
    <row r="65" spans="1:18" ht="16.5" customHeight="1">
      <c r="A65" s="159" t="s">
        <v>37</v>
      </c>
      <c r="B65" s="160" t="s">
        <v>456</v>
      </c>
      <c r="C65" s="160" t="s">
        <v>498</v>
      </c>
      <c r="D65" s="161" t="s">
        <v>458</v>
      </c>
      <c r="E65" s="161" t="str">
        <f>RIGHT(Таблица68[[#This Row],[Полное  наименование]],13)</f>
        <v>SVA 150 D STR</v>
      </c>
      <c r="F65" s="161" t="s">
        <v>24</v>
      </c>
      <c r="G65" s="161">
        <v>150</v>
      </c>
      <c r="H65" s="161">
        <v>40</v>
      </c>
      <c r="I65" s="161" t="s">
        <v>133</v>
      </c>
      <c r="J65" s="161" t="s">
        <v>227</v>
      </c>
      <c r="K65" s="162" t="s">
        <v>409</v>
      </c>
      <c r="L65" s="160" t="s">
        <v>499</v>
      </c>
      <c r="M65" s="215">
        <v>820</v>
      </c>
      <c r="N65" s="215">
        <f t="shared" si="0"/>
        <v>984</v>
      </c>
      <c r="O65" s="164" t="s">
        <v>42</v>
      </c>
      <c r="P65" s="160"/>
      <c r="Q65" s="176" t="s">
        <v>4</v>
      </c>
      <c r="R65" s="169">
        <v>2</v>
      </c>
    </row>
    <row r="66" spans="1:18" ht="15" customHeight="1">
      <c r="A66" s="159" t="s">
        <v>55</v>
      </c>
      <c r="B66" s="160" t="s">
        <v>456</v>
      </c>
      <c r="C66" s="160" t="s">
        <v>500</v>
      </c>
      <c r="D66" s="161" t="s">
        <v>458</v>
      </c>
      <c r="E66" s="161" t="str">
        <f>RIGHT(Таблица68[[#This Row],[Полное  наименование]],13)</f>
        <v>SVA 150 D ANG</v>
      </c>
      <c r="F66" s="161" t="s">
        <v>41</v>
      </c>
      <c r="G66" s="161">
        <v>150</v>
      </c>
      <c r="H66" s="161">
        <v>40</v>
      </c>
      <c r="I66" s="161" t="s">
        <v>133</v>
      </c>
      <c r="J66" s="161" t="s">
        <v>227</v>
      </c>
      <c r="K66" s="162" t="s">
        <v>409</v>
      </c>
      <c r="L66" s="160" t="s">
        <v>501</v>
      </c>
      <c r="M66" s="215">
        <v>820</v>
      </c>
      <c r="N66" s="215">
        <f t="shared" si="0"/>
        <v>984</v>
      </c>
      <c r="O66" s="164" t="s">
        <v>42</v>
      </c>
      <c r="P66" s="160"/>
      <c r="Q66" s="165" t="s">
        <v>2</v>
      </c>
      <c r="R66" s="166">
        <v>1</v>
      </c>
    </row>
    <row r="67" spans="1:18" ht="15.75" customHeight="1">
      <c r="A67" s="159" t="s">
        <v>38</v>
      </c>
      <c r="B67" s="160" t="s">
        <v>456</v>
      </c>
      <c r="C67" s="160" t="s">
        <v>503</v>
      </c>
      <c r="D67" s="161" t="s">
        <v>458</v>
      </c>
      <c r="E67" s="161" t="str">
        <f>RIGHT(Таблица68[[#This Row],[Полное  наименование]],13)</f>
        <v>SVA 200 D STR</v>
      </c>
      <c r="F67" s="161" t="s">
        <v>24</v>
      </c>
      <c r="G67" s="161">
        <v>200</v>
      </c>
      <c r="H67" s="161">
        <v>40</v>
      </c>
      <c r="I67" s="161" t="s">
        <v>133</v>
      </c>
      <c r="J67" s="161" t="s">
        <v>227</v>
      </c>
      <c r="K67" s="162" t="s">
        <v>409</v>
      </c>
      <c r="L67" s="160" t="s">
        <v>504</v>
      </c>
      <c r="M67" s="215">
        <v>1520</v>
      </c>
      <c r="N67" s="215">
        <f t="shared" si="0"/>
        <v>1824</v>
      </c>
      <c r="O67" s="164" t="s">
        <v>42</v>
      </c>
      <c r="P67" s="160"/>
      <c r="Q67" s="176" t="s">
        <v>4</v>
      </c>
      <c r="R67" s="169">
        <v>2</v>
      </c>
    </row>
    <row r="68" spans="1:18" ht="18" customHeight="1">
      <c r="A68" s="159" t="s">
        <v>56</v>
      </c>
      <c r="B68" s="160" t="s">
        <v>456</v>
      </c>
      <c r="C68" s="160" t="s">
        <v>505</v>
      </c>
      <c r="D68" s="161" t="s">
        <v>458</v>
      </c>
      <c r="E68" s="161" t="str">
        <f>RIGHT(Таблица68[[#This Row],[Полное  наименование]],13)</f>
        <v>SVA 200 D ANG</v>
      </c>
      <c r="F68" s="161" t="s">
        <v>41</v>
      </c>
      <c r="G68" s="161">
        <v>200</v>
      </c>
      <c r="H68" s="161">
        <v>40</v>
      </c>
      <c r="I68" s="161" t="s">
        <v>133</v>
      </c>
      <c r="J68" s="161" t="s">
        <v>227</v>
      </c>
      <c r="K68" s="162" t="s">
        <v>409</v>
      </c>
      <c r="L68" s="160" t="s">
        <v>506</v>
      </c>
      <c r="M68" s="215">
        <v>1520</v>
      </c>
      <c r="N68" s="215">
        <f t="shared" ref="N68:N131" si="1">M68*1.2</f>
        <v>1824</v>
      </c>
      <c r="O68" s="164" t="s">
        <v>42</v>
      </c>
      <c r="P68" s="160"/>
      <c r="Q68" s="176" t="s">
        <v>4</v>
      </c>
      <c r="R68" s="169">
        <v>2</v>
      </c>
    </row>
    <row r="69" spans="1:18" ht="19.5" customHeight="1">
      <c r="A69" s="159" t="s">
        <v>57</v>
      </c>
      <c r="B69" s="160" t="s">
        <v>456</v>
      </c>
      <c r="C69" s="160" t="s">
        <v>507</v>
      </c>
      <c r="D69" s="161" t="s">
        <v>458</v>
      </c>
      <c r="E69" s="161" t="str">
        <f>RIGHT(Таблица68[[#This Row],[Полное  наименование]],13)</f>
        <v>SVA 250 D ANG</v>
      </c>
      <c r="F69" s="161" t="s">
        <v>41</v>
      </c>
      <c r="G69" s="161">
        <v>250</v>
      </c>
      <c r="H69" s="161">
        <v>40</v>
      </c>
      <c r="I69" s="161" t="s">
        <v>133</v>
      </c>
      <c r="J69" s="161" t="s">
        <v>227</v>
      </c>
      <c r="K69" s="162" t="s">
        <v>409</v>
      </c>
      <c r="L69" s="160" t="s">
        <v>508</v>
      </c>
      <c r="M69" s="215">
        <v>2570</v>
      </c>
      <c r="N69" s="215">
        <f t="shared" si="1"/>
        <v>3084</v>
      </c>
      <c r="O69" s="164" t="s">
        <v>974</v>
      </c>
      <c r="P69" s="160"/>
      <c r="Q69" s="176" t="s">
        <v>4</v>
      </c>
      <c r="R69" s="169">
        <v>2</v>
      </c>
    </row>
    <row r="70" spans="1:18" ht="15" customHeight="1">
      <c r="A70" s="159" t="s">
        <v>58</v>
      </c>
      <c r="B70" s="160" t="s">
        <v>456</v>
      </c>
      <c r="C70" s="160" t="s">
        <v>509</v>
      </c>
      <c r="D70" s="161" t="s">
        <v>458</v>
      </c>
      <c r="E70" s="161" t="str">
        <f>RIGHT(Таблица68[[#This Row],[Полное  наименование]],13)</f>
        <v>SVA 300 D ANG</v>
      </c>
      <c r="F70" s="161" t="s">
        <v>41</v>
      </c>
      <c r="G70" s="161">
        <v>300</v>
      </c>
      <c r="H70" s="161">
        <v>40</v>
      </c>
      <c r="I70" s="161" t="s">
        <v>133</v>
      </c>
      <c r="J70" s="161" t="s">
        <v>227</v>
      </c>
      <c r="K70" s="162" t="s">
        <v>409</v>
      </c>
      <c r="L70" s="160" t="s">
        <v>510</v>
      </c>
      <c r="M70" s="215">
        <v>4050</v>
      </c>
      <c r="N70" s="215">
        <f t="shared" si="1"/>
        <v>4860</v>
      </c>
      <c r="O70" s="164" t="s">
        <v>974</v>
      </c>
      <c r="P70" s="160"/>
      <c r="Q70" s="176" t="s">
        <v>4</v>
      </c>
      <c r="R70" s="169">
        <v>2</v>
      </c>
    </row>
    <row r="71" spans="1:18" ht="15" customHeight="1">
      <c r="A71" s="159" t="s">
        <v>59</v>
      </c>
      <c r="B71" s="160" t="s">
        <v>456</v>
      </c>
      <c r="C71" s="160" t="s">
        <v>511</v>
      </c>
      <c r="D71" s="161" t="s">
        <v>458</v>
      </c>
      <c r="E71" s="161" t="str">
        <f>RIGHT(Таблица68[[#This Row],[Полное  наименование]],13)</f>
        <v>SVA 350 D ANG</v>
      </c>
      <c r="F71" s="161" t="s">
        <v>41</v>
      </c>
      <c r="G71" s="161">
        <v>350</v>
      </c>
      <c r="H71" s="161">
        <v>40</v>
      </c>
      <c r="I71" s="161" t="s">
        <v>133</v>
      </c>
      <c r="J71" s="161" t="s">
        <v>227</v>
      </c>
      <c r="K71" s="162" t="s">
        <v>409</v>
      </c>
      <c r="L71" s="177"/>
      <c r="M71" s="215">
        <v>6500</v>
      </c>
      <c r="N71" s="215">
        <f t="shared" si="1"/>
        <v>7800</v>
      </c>
      <c r="O71" s="164" t="s">
        <v>974</v>
      </c>
      <c r="P71" s="160"/>
      <c r="Q71" s="173" t="s">
        <v>6</v>
      </c>
      <c r="R71" s="169">
        <v>3</v>
      </c>
    </row>
    <row r="72" spans="1:18" ht="28.5">
      <c r="A72" s="159" t="s">
        <v>63</v>
      </c>
      <c r="B72" s="160" t="s">
        <v>512</v>
      </c>
      <c r="C72" s="160" t="s">
        <v>513</v>
      </c>
      <c r="D72" s="161" t="s">
        <v>514</v>
      </c>
      <c r="E72" s="161" t="str">
        <f>RIGHT(Таблица68[[#This Row],[Полное  наименование]],12)</f>
        <v>REG 15 D STR</v>
      </c>
      <c r="F72" s="161" t="s">
        <v>24</v>
      </c>
      <c r="G72" s="161">
        <v>15</v>
      </c>
      <c r="H72" s="161">
        <v>52</v>
      </c>
      <c r="I72" s="161" t="s">
        <v>133</v>
      </c>
      <c r="J72" s="161" t="s">
        <v>227</v>
      </c>
      <c r="K72" s="162" t="s">
        <v>409</v>
      </c>
      <c r="L72" s="160" t="s">
        <v>515</v>
      </c>
      <c r="M72" s="215">
        <v>56</v>
      </c>
      <c r="N72" s="215">
        <f t="shared" si="1"/>
        <v>67.2</v>
      </c>
      <c r="O72" s="164" t="s">
        <v>42</v>
      </c>
      <c r="P72" s="160"/>
      <c r="Q72" s="165" t="s">
        <v>2</v>
      </c>
      <c r="R72" s="166">
        <v>1</v>
      </c>
    </row>
    <row r="73" spans="1:18" ht="28.5">
      <c r="A73" s="159" t="s">
        <v>72</v>
      </c>
      <c r="B73" s="160" t="s">
        <v>512</v>
      </c>
      <c r="C73" s="160" t="s">
        <v>516</v>
      </c>
      <c r="D73" s="161" t="s">
        <v>514</v>
      </c>
      <c r="E73" s="161" t="str">
        <f>RIGHT(Таблица68[[#This Row],[Полное  наименование]],12)</f>
        <v>REG 15 D ANG</v>
      </c>
      <c r="F73" s="161" t="s">
        <v>41</v>
      </c>
      <c r="G73" s="161">
        <v>15</v>
      </c>
      <c r="H73" s="161">
        <v>52</v>
      </c>
      <c r="I73" s="161" t="s">
        <v>133</v>
      </c>
      <c r="J73" s="161" t="s">
        <v>227</v>
      </c>
      <c r="K73" s="162" t="s">
        <v>409</v>
      </c>
      <c r="L73" s="160" t="s">
        <v>517</v>
      </c>
      <c r="M73" s="215">
        <v>56</v>
      </c>
      <c r="N73" s="215">
        <f t="shared" si="1"/>
        <v>67.2</v>
      </c>
      <c r="O73" s="164" t="s">
        <v>42</v>
      </c>
      <c r="P73" s="160"/>
      <c r="Q73" s="165" t="s">
        <v>2</v>
      </c>
      <c r="R73" s="166">
        <v>1</v>
      </c>
    </row>
    <row r="74" spans="1:18" ht="28.5">
      <c r="A74" s="159" t="s">
        <v>64</v>
      </c>
      <c r="B74" s="160" t="s">
        <v>512</v>
      </c>
      <c r="C74" s="160" t="s">
        <v>518</v>
      </c>
      <c r="D74" s="161" t="s">
        <v>514</v>
      </c>
      <c r="E74" s="161" t="str">
        <f>RIGHT(Таблица68[[#This Row],[Полное  наименование]],12)</f>
        <v>REG 20 D STR</v>
      </c>
      <c r="F74" s="161" t="s">
        <v>24</v>
      </c>
      <c r="G74" s="161">
        <v>20</v>
      </c>
      <c r="H74" s="161">
        <v>52</v>
      </c>
      <c r="I74" s="161" t="s">
        <v>133</v>
      </c>
      <c r="J74" s="161" t="s">
        <v>227</v>
      </c>
      <c r="K74" s="162" t="s">
        <v>409</v>
      </c>
      <c r="L74" s="160" t="s">
        <v>519</v>
      </c>
      <c r="M74" s="215">
        <v>64</v>
      </c>
      <c r="N74" s="215">
        <f t="shared" si="1"/>
        <v>76.8</v>
      </c>
      <c r="O74" s="164" t="s">
        <v>42</v>
      </c>
      <c r="P74" s="160"/>
      <c r="Q74" s="165" t="s">
        <v>2</v>
      </c>
      <c r="R74" s="166">
        <v>1</v>
      </c>
    </row>
    <row r="75" spans="1:18" ht="28.5">
      <c r="A75" s="159" t="s">
        <v>73</v>
      </c>
      <c r="B75" s="160" t="s">
        <v>512</v>
      </c>
      <c r="C75" s="160" t="s">
        <v>520</v>
      </c>
      <c r="D75" s="161" t="s">
        <v>514</v>
      </c>
      <c r="E75" s="161" t="str">
        <f>RIGHT(Таблица68[[#This Row],[Полное  наименование]],12)</f>
        <v>REG 20 D ANG</v>
      </c>
      <c r="F75" s="161" t="s">
        <v>41</v>
      </c>
      <c r="G75" s="161">
        <v>20</v>
      </c>
      <c r="H75" s="161">
        <v>52</v>
      </c>
      <c r="I75" s="161" t="s">
        <v>133</v>
      </c>
      <c r="J75" s="161" t="s">
        <v>227</v>
      </c>
      <c r="K75" s="162" t="s">
        <v>409</v>
      </c>
      <c r="L75" s="160" t="s">
        <v>521</v>
      </c>
      <c r="M75" s="215">
        <v>64</v>
      </c>
      <c r="N75" s="215">
        <f t="shared" si="1"/>
        <v>76.8</v>
      </c>
      <c r="O75" s="164" t="s">
        <v>42</v>
      </c>
      <c r="P75" s="160"/>
      <c r="Q75" s="165" t="s">
        <v>2</v>
      </c>
      <c r="R75" s="166">
        <v>1</v>
      </c>
    </row>
    <row r="76" spans="1:18" ht="28.5">
      <c r="A76" s="159" t="s">
        <v>65</v>
      </c>
      <c r="B76" s="160" t="s">
        <v>512</v>
      </c>
      <c r="C76" s="160" t="s">
        <v>522</v>
      </c>
      <c r="D76" s="161" t="s">
        <v>514</v>
      </c>
      <c r="E76" s="161" t="str">
        <f>RIGHT(Таблица68[[#This Row],[Полное  наименование]],12)</f>
        <v>REG 25 D STR</v>
      </c>
      <c r="F76" s="161" t="s">
        <v>24</v>
      </c>
      <c r="G76" s="161">
        <v>25</v>
      </c>
      <c r="H76" s="161">
        <v>52</v>
      </c>
      <c r="I76" s="161" t="s">
        <v>133</v>
      </c>
      <c r="J76" s="161" t="s">
        <v>227</v>
      </c>
      <c r="K76" s="162" t="s">
        <v>409</v>
      </c>
      <c r="L76" s="160" t="s">
        <v>523</v>
      </c>
      <c r="M76" s="215">
        <v>72</v>
      </c>
      <c r="N76" s="215">
        <f t="shared" si="1"/>
        <v>86.399999999999991</v>
      </c>
      <c r="O76" s="164" t="s">
        <v>42</v>
      </c>
      <c r="P76" s="160"/>
      <c r="Q76" s="165" t="s">
        <v>2</v>
      </c>
      <c r="R76" s="166">
        <v>1</v>
      </c>
    </row>
    <row r="77" spans="1:18" ht="28.5">
      <c r="A77" s="159" t="s">
        <v>74</v>
      </c>
      <c r="B77" s="160" t="s">
        <v>512</v>
      </c>
      <c r="C77" s="160" t="s">
        <v>524</v>
      </c>
      <c r="D77" s="161" t="s">
        <v>514</v>
      </c>
      <c r="E77" s="161" t="str">
        <f>RIGHT(Таблица68[[#This Row],[Полное  наименование]],12)</f>
        <v>REG 25 D ANG</v>
      </c>
      <c r="F77" s="161" t="s">
        <v>41</v>
      </c>
      <c r="G77" s="161">
        <v>25</v>
      </c>
      <c r="H77" s="161">
        <v>52</v>
      </c>
      <c r="I77" s="161" t="s">
        <v>133</v>
      </c>
      <c r="J77" s="161" t="s">
        <v>227</v>
      </c>
      <c r="K77" s="162" t="s">
        <v>409</v>
      </c>
      <c r="L77" s="160" t="s">
        <v>525</v>
      </c>
      <c r="M77" s="215">
        <v>72</v>
      </c>
      <c r="N77" s="215">
        <f t="shared" si="1"/>
        <v>86.399999999999991</v>
      </c>
      <c r="O77" s="164" t="s">
        <v>42</v>
      </c>
      <c r="P77" s="160"/>
      <c r="Q77" s="165" t="s">
        <v>2</v>
      </c>
      <c r="R77" s="166">
        <v>1</v>
      </c>
    </row>
    <row r="78" spans="1:18" ht="36.200000000000003" customHeight="1">
      <c r="A78" s="159" t="s">
        <v>66</v>
      </c>
      <c r="B78" s="160" t="s">
        <v>512</v>
      </c>
      <c r="C78" s="160" t="s">
        <v>526</v>
      </c>
      <c r="D78" s="161" t="s">
        <v>514</v>
      </c>
      <c r="E78" s="161" t="str">
        <f>RIGHT(Таблица68[[#This Row],[Полное  наименование]],12)</f>
        <v>REG 32 D STR</v>
      </c>
      <c r="F78" s="161" t="s">
        <v>24</v>
      </c>
      <c r="G78" s="161">
        <v>32</v>
      </c>
      <c r="H78" s="161">
        <v>52</v>
      </c>
      <c r="I78" s="161" t="s">
        <v>133</v>
      </c>
      <c r="J78" s="161" t="s">
        <v>227</v>
      </c>
      <c r="K78" s="162" t="s">
        <v>409</v>
      </c>
      <c r="L78" s="160" t="s">
        <v>527</v>
      </c>
      <c r="M78" s="215">
        <v>95</v>
      </c>
      <c r="N78" s="215">
        <f t="shared" si="1"/>
        <v>114</v>
      </c>
      <c r="O78" s="164" t="s">
        <v>42</v>
      </c>
      <c r="P78" s="160"/>
      <c r="Q78" s="165" t="s">
        <v>2</v>
      </c>
      <c r="R78" s="166">
        <v>1</v>
      </c>
    </row>
    <row r="79" spans="1:18" ht="30.95" customHeight="1">
      <c r="A79" s="159" t="s">
        <v>75</v>
      </c>
      <c r="B79" s="160" t="s">
        <v>512</v>
      </c>
      <c r="C79" s="160" t="s">
        <v>528</v>
      </c>
      <c r="D79" s="161" t="s">
        <v>514</v>
      </c>
      <c r="E79" s="161" t="str">
        <f>RIGHT(Таблица68[[#This Row],[Полное  наименование]],12)</f>
        <v>REG 32 D ANG</v>
      </c>
      <c r="F79" s="161" t="s">
        <v>41</v>
      </c>
      <c r="G79" s="161">
        <v>32</v>
      </c>
      <c r="H79" s="161">
        <v>52</v>
      </c>
      <c r="I79" s="161" t="s">
        <v>133</v>
      </c>
      <c r="J79" s="161" t="s">
        <v>227</v>
      </c>
      <c r="K79" s="162" t="s">
        <v>409</v>
      </c>
      <c r="L79" s="160" t="s">
        <v>529</v>
      </c>
      <c r="M79" s="215">
        <v>95</v>
      </c>
      <c r="N79" s="215">
        <f t="shared" si="1"/>
        <v>114</v>
      </c>
      <c r="O79" s="164" t="s">
        <v>42</v>
      </c>
      <c r="P79" s="160"/>
      <c r="Q79" s="165" t="s">
        <v>2</v>
      </c>
      <c r="R79" s="166">
        <v>1</v>
      </c>
    </row>
    <row r="80" spans="1:18" ht="28.5">
      <c r="A80" s="159" t="s">
        <v>67</v>
      </c>
      <c r="B80" s="160" t="s">
        <v>512</v>
      </c>
      <c r="C80" s="160" t="s">
        <v>530</v>
      </c>
      <c r="D80" s="161" t="s">
        <v>514</v>
      </c>
      <c r="E80" s="161" t="str">
        <f>RIGHT(Таблица68[[#This Row],[Полное  наименование]],12)</f>
        <v>REG 40 D STR</v>
      </c>
      <c r="F80" s="161" t="s">
        <v>24</v>
      </c>
      <c r="G80" s="161">
        <v>40</v>
      </c>
      <c r="H80" s="161">
        <v>52</v>
      </c>
      <c r="I80" s="161" t="s">
        <v>133</v>
      </c>
      <c r="J80" s="161" t="s">
        <v>227</v>
      </c>
      <c r="K80" s="162" t="s">
        <v>409</v>
      </c>
      <c r="L80" s="160" t="s">
        <v>531</v>
      </c>
      <c r="M80" s="215">
        <v>125</v>
      </c>
      <c r="N80" s="215">
        <f t="shared" si="1"/>
        <v>150</v>
      </c>
      <c r="O80" s="164" t="s">
        <v>42</v>
      </c>
      <c r="P80" s="160"/>
      <c r="Q80" s="165" t="s">
        <v>2</v>
      </c>
      <c r="R80" s="166">
        <v>1</v>
      </c>
    </row>
    <row r="81" spans="1:18" ht="28.5">
      <c r="A81" s="159" t="s">
        <v>76</v>
      </c>
      <c r="B81" s="160" t="s">
        <v>512</v>
      </c>
      <c r="C81" s="160" t="s">
        <v>532</v>
      </c>
      <c r="D81" s="161" t="s">
        <v>514</v>
      </c>
      <c r="E81" s="161" t="str">
        <f>RIGHT(Таблица68[[#This Row],[Полное  наименование]],12)</f>
        <v>REG 40 D ANG</v>
      </c>
      <c r="F81" s="161" t="s">
        <v>41</v>
      </c>
      <c r="G81" s="161">
        <v>40</v>
      </c>
      <c r="H81" s="161">
        <v>52</v>
      </c>
      <c r="I81" s="161" t="s">
        <v>133</v>
      </c>
      <c r="J81" s="161" t="s">
        <v>227</v>
      </c>
      <c r="K81" s="162" t="s">
        <v>409</v>
      </c>
      <c r="L81" s="160" t="s">
        <v>533</v>
      </c>
      <c r="M81" s="215">
        <v>125</v>
      </c>
      <c r="N81" s="215">
        <f t="shared" si="1"/>
        <v>150</v>
      </c>
      <c r="O81" s="164" t="s">
        <v>42</v>
      </c>
      <c r="P81" s="160"/>
      <c r="Q81" s="165" t="s">
        <v>2</v>
      </c>
      <c r="R81" s="166">
        <v>1</v>
      </c>
    </row>
    <row r="82" spans="1:18" ht="34.15" customHeight="1">
      <c r="A82" s="159" t="s">
        <v>68</v>
      </c>
      <c r="B82" s="160" t="s">
        <v>512</v>
      </c>
      <c r="C82" s="160" t="s">
        <v>534</v>
      </c>
      <c r="D82" s="161" t="s">
        <v>514</v>
      </c>
      <c r="E82" s="161" t="str">
        <f>RIGHT(Таблица68[[#This Row],[Полное  наименование]],12)</f>
        <v>REG 50 D STR</v>
      </c>
      <c r="F82" s="161" t="s">
        <v>24</v>
      </c>
      <c r="G82" s="161">
        <v>50</v>
      </c>
      <c r="H82" s="161">
        <v>52</v>
      </c>
      <c r="I82" s="161" t="s">
        <v>133</v>
      </c>
      <c r="J82" s="161" t="s">
        <v>227</v>
      </c>
      <c r="K82" s="162" t="s">
        <v>409</v>
      </c>
      <c r="L82" s="160" t="s">
        <v>535</v>
      </c>
      <c r="M82" s="215">
        <v>152</v>
      </c>
      <c r="N82" s="215">
        <f t="shared" si="1"/>
        <v>182.4</v>
      </c>
      <c r="O82" s="164" t="s">
        <v>42</v>
      </c>
      <c r="P82" s="160"/>
      <c r="Q82" s="176" t="s">
        <v>4</v>
      </c>
      <c r="R82" s="169">
        <v>2</v>
      </c>
    </row>
    <row r="83" spans="1:18" ht="28.5">
      <c r="A83" s="159" t="s">
        <v>77</v>
      </c>
      <c r="B83" s="160" t="s">
        <v>512</v>
      </c>
      <c r="C83" s="160" t="s">
        <v>536</v>
      </c>
      <c r="D83" s="161" t="s">
        <v>514</v>
      </c>
      <c r="E83" s="161" t="str">
        <f>RIGHT(Таблица68[[#This Row],[Полное  наименование]],12)</f>
        <v>REG 50 D ANG</v>
      </c>
      <c r="F83" s="161" t="s">
        <v>41</v>
      </c>
      <c r="G83" s="161">
        <v>50</v>
      </c>
      <c r="H83" s="161">
        <v>52</v>
      </c>
      <c r="I83" s="161" t="s">
        <v>133</v>
      </c>
      <c r="J83" s="161" t="s">
        <v>227</v>
      </c>
      <c r="K83" s="162" t="s">
        <v>409</v>
      </c>
      <c r="L83" s="160" t="s">
        <v>537</v>
      </c>
      <c r="M83" s="215">
        <v>152</v>
      </c>
      <c r="N83" s="215">
        <f t="shared" si="1"/>
        <v>182.4</v>
      </c>
      <c r="O83" s="164" t="s">
        <v>42</v>
      </c>
      <c r="P83" s="160"/>
      <c r="Q83" s="176" t="s">
        <v>4</v>
      </c>
      <c r="R83" s="169">
        <v>2</v>
      </c>
    </row>
    <row r="84" spans="1:18" ht="40.5" customHeight="1">
      <c r="A84" s="159" t="s">
        <v>69</v>
      </c>
      <c r="B84" s="160" t="s">
        <v>512</v>
      </c>
      <c r="C84" s="160" t="s">
        <v>538</v>
      </c>
      <c r="D84" s="161" t="s">
        <v>514</v>
      </c>
      <c r="E84" s="161" t="str">
        <f>RIGHT(Таблица68[[#This Row],[Полное  наименование]],12)</f>
        <v>REG 65 D STR</v>
      </c>
      <c r="F84" s="161" t="s">
        <v>24</v>
      </c>
      <c r="G84" s="161">
        <v>65</v>
      </c>
      <c r="H84" s="161">
        <v>52</v>
      </c>
      <c r="I84" s="161" t="s">
        <v>133</v>
      </c>
      <c r="J84" s="161" t="s">
        <v>227</v>
      </c>
      <c r="K84" s="162" t="s">
        <v>409</v>
      </c>
      <c r="L84" s="160" t="s">
        <v>539</v>
      </c>
      <c r="M84" s="215">
        <v>215</v>
      </c>
      <c r="N84" s="215">
        <f t="shared" si="1"/>
        <v>258</v>
      </c>
      <c r="O84" s="164" t="s">
        <v>42</v>
      </c>
      <c r="P84" s="160"/>
      <c r="Q84" s="176" t="s">
        <v>4</v>
      </c>
      <c r="R84" s="169">
        <v>2</v>
      </c>
    </row>
    <row r="85" spans="1:18" ht="36.200000000000003" customHeight="1">
      <c r="A85" s="159" t="s">
        <v>78</v>
      </c>
      <c r="B85" s="160" t="s">
        <v>512</v>
      </c>
      <c r="C85" s="160" t="s">
        <v>540</v>
      </c>
      <c r="D85" s="161" t="s">
        <v>514</v>
      </c>
      <c r="E85" s="161" t="str">
        <f>RIGHT(Таблица68[[#This Row],[Полное  наименование]],12)</f>
        <v>REG 65 D ANG</v>
      </c>
      <c r="F85" s="161" t="s">
        <v>41</v>
      </c>
      <c r="G85" s="161">
        <v>65</v>
      </c>
      <c r="H85" s="161">
        <v>52</v>
      </c>
      <c r="I85" s="161" t="s">
        <v>133</v>
      </c>
      <c r="J85" s="161" t="s">
        <v>227</v>
      </c>
      <c r="K85" s="162" t="s">
        <v>409</v>
      </c>
      <c r="L85" s="160" t="s">
        <v>541</v>
      </c>
      <c r="M85" s="215">
        <v>215</v>
      </c>
      <c r="N85" s="215">
        <f t="shared" si="1"/>
        <v>258</v>
      </c>
      <c r="O85" s="164" t="s">
        <v>42</v>
      </c>
      <c r="P85" s="160"/>
      <c r="Q85" s="176" t="s">
        <v>4</v>
      </c>
      <c r="R85" s="169">
        <v>2</v>
      </c>
    </row>
    <row r="86" spans="1:18" ht="28.5">
      <c r="A86" s="159" t="s">
        <v>70</v>
      </c>
      <c r="B86" s="160" t="s">
        <v>512</v>
      </c>
      <c r="C86" s="160" t="s">
        <v>542</v>
      </c>
      <c r="D86" s="161" t="s">
        <v>514</v>
      </c>
      <c r="E86" s="161" t="str">
        <f>RIGHT(Таблица68[[#This Row],[Полное  наименование]],12)</f>
        <v>REG 80 D STR</v>
      </c>
      <c r="F86" s="161" t="s">
        <v>24</v>
      </c>
      <c r="G86" s="161">
        <v>80</v>
      </c>
      <c r="H86" s="161">
        <v>52</v>
      </c>
      <c r="I86" s="161" t="s">
        <v>133</v>
      </c>
      <c r="J86" s="161" t="s">
        <v>227</v>
      </c>
      <c r="K86" s="162" t="s">
        <v>409</v>
      </c>
      <c r="L86" s="160" t="s">
        <v>543</v>
      </c>
      <c r="M86" s="215">
        <v>250</v>
      </c>
      <c r="N86" s="215">
        <f t="shared" si="1"/>
        <v>300</v>
      </c>
      <c r="O86" s="164" t="s">
        <v>42</v>
      </c>
      <c r="P86" s="160"/>
      <c r="Q86" s="173" t="s">
        <v>6</v>
      </c>
      <c r="R86" s="169">
        <v>3</v>
      </c>
    </row>
    <row r="87" spans="1:18" ht="28.5">
      <c r="A87" s="159" t="s">
        <v>79</v>
      </c>
      <c r="B87" s="160" t="s">
        <v>512</v>
      </c>
      <c r="C87" s="160" t="s">
        <v>544</v>
      </c>
      <c r="D87" s="161" t="s">
        <v>514</v>
      </c>
      <c r="E87" s="161" t="str">
        <f>RIGHT(Таблица68[[#This Row],[Полное  наименование]],12)</f>
        <v>REG 80 D ANG</v>
      </c>
      <c r="F87" s="161" t="s">
        <v>41</v>
      </c>
      <c r="G87" s="161">
        <v>80</v>
      </c>
      <c r="H87" s="161">
        <v>52</v>
      </c>
      <c r="I87" s="161" t="s">
        <v>133</v>
      </c>
      <c r="J87" s="161" t="s">
        <v>227</v>
      </c>
      <c r="K87" s="162" t="s">
        <v>409</v>
      </c>
      <c r="L87" s="160" t="s">
        <v>545</v>
      </c>
      <c r="M87" s="215">
        <v>250</v>
      </c>
      <c r="N87" s="215">
        <f t="shared" si="1"/>
        <v>300</v>
      </c>
      <c r="O87" s="164" t="s">
        <v>42</v>
      </c>
      <c r="P87" s="160"/>
      <c r="Q87" s="173" t="s">
        <v>6</v>
      </c>
      <c r="R87" s="169">
        <v>3</v>
      </c>
    </row>
    <row r="88" spans="1:18" ht="16.5">
      <c r="A88" s="159" t="s">
        <v>84</v>
      </c>
      <c r="B88" s="160" t="s">
        <v>546</v>
      </c>
      <c r="C88" s="160" t="s">
        <v>547</v>
      </c>
      <c r="D88" s="161" t="s">
        <v>548</v>
      </c>
      <c r="E88" s="161" t="str">
        <f>RIGHT(Таблица68[[#This Row],[Полное  наименование]],12)</f>
        <v>CHV 15 D STR</v>
      </c>
      <c r="F88" s="161" t="s">
        <v>24</v>
      </c>
      <c r="G88" s="161">
        <v>15</v>
      </c>
      <c r="H88" s="161">
        <v>52</v>
      </c>
      <c r="I88" s="161" t="s">
        <v>133</v>
      </c>
      <c r="J88" s="161" t="s">
        <v>227</v>
      </c>
      <c r="K88" s="162" t="s">
        <v>409</v>
      </c>
      <c r="L88" s="160" t="s">
        <v>549</v>
      </c>
      <c r="M88" s="215">
        <v>60</v>
      </c>
      <c r="N88" s="215">
        <f t="shared" si="1"/>
        <v>72</v>
      </c>
      <c r="O88" s="164" t="s">
        <v>42</v>
      </c>
      <c r="P88" s="160"/>
      <c r="Q88" s="176" t="s">
        <v>4</v>
      </c>
      <c r="R88" s="169">
        <v>2</v>
      </c>
    </row>
    <row r="89" spans="1:18" ht="25.5">
      <c r="A89" s="159" t="s">
        <v>99</v>
      </c>
      <c r="B89" s="160" t="s">
        <v>546</v>
      </c>
      <c r="C89" s="160" t="s">
        <v>550</v>
      </c>
      <c r="D89" s="161" t="s">
        <v>548</v>
      </c>
      <c r="E89" s="161" t="str">
        <f>RIGHT(Таблица68[[#This Row],[Полное  наименование]],12)</f>
        <v>CHV 15 D ANG</v>
      </c>
      <c r="F89" s="161" t="s">
        <v>41</v>
      </c>
      <c r="G89" s="161">
        <v>15</v>
      </c>
      <c r="H89" s="161">
        <v>52</v>
      </c>
      <c r="I89" s="161" t="s">
        <v>133</v>
      </c>
      <c r="J89" s="161" t="s">
        <v>227</v>
      </c>
      <c r="K89" s="162" t="s">
        <v>409</v>
      </c>
      <c r="L89" s="160" t="s">
        <v>551</v>
      </c>
      <c r="M89" s="215">
        <v>60</v>
      </c>
      <c r="N89" s="215">
        <f t="shared" si="1"/>
        <v>72</v>
      </c>
      <c r="O89" s="164" t="s">
        <v>42</v>
      </c>
      <c r="P89" s="160"/>
      <c r="Q89" s="165" t="s">
        <v>2</v>
      </c>
      <c r="R89" s="166">
        <v>1</v>
      </c>
    </row>
    <row r="90" spans="1:18" ht="16.5">
      <c r="A90" s="159" t="s">
        <v>85</v>
      </c>
      <c r="B90" s="160" t="s">
        <v>546</v>
      </c>
      <c r="C90" s="160" t="s">
        <v>552</v>
      </c>
      <c r="D90" s="161" t="s">
        <v>548</v>
      </c>
      <c r="E90" s="161" t="str">
        <f>RIGHT(Таблица68[[#This Row],[Полное  наименование]],12)</f>
        <v>CHV 20 D STR</v>
      </c>
      <c r="F90" s="161" t="s">
        <v>24</v>
      </c>
      <c r="G90" s="161">
        <v>20</v>
      </c>
      <c r="H90" s="161">
        <v>52</v>
      </c>
      <c r="I90" s="161" t="s">
        <v>133</v>
      </c>
      <c r="J90" s="161" t="s">
        <v>227</v>
      </c>
      <c r="K90" s="162" t="s">
        <v>409</v>
      </c>
      <c r="L90" s="160" t="s">
        <v>553</v>
      </c>
      <c r="M90" s="215">
        <v>64</v>
      </c>
      <c r="N90" s="215">
        <f t="shared" si="1"/>
        <v>76.8</v>
      </c>
      <c r="O90" s="164" t="s">
        <v>42</v>
      </c>
      <c r="P90" s="160"/>
      <c r="Q90" s="176" t="s">
        <v>4</v>
      </c>
      <c r="R90" s="169">
        <v>2</v>
      </c>
    </row>
    <row r="91" spans="1:18" ht="25.5">
      <c r="A91" s="159" t="s">
        <v>100</v>
      </c>
      <c r="B91" s="160" t="s">
        <v>546</v>
      </c>
      <c r="C91" s="160" t="s">
        <v>554</v>
      </c>
      <c r="D91" s="161" t="s">
        <v>548</v>
      </c>
      <c r="E91" s="161" t="str">
        <f>RIGHT(Таблица68[[#This Row],[Полное  наименование]],12)</f>
        <v>CHV 20 D ANG</v>
      </c>
      <c r="F91" s="161" t="s">
        <v>41</v>
      </c>
      <c r="G91" s="161">
        <v>20</v>
      </c>
      <c r="H91" s="161">
        <v>52</v>
      </c>
      <c r="I91" s="161" t="s">
        <v>133</v>
      </c>
      <c r="J91" s="161" t="s">
        <v>227</v>
      </c>
      <c r="K91" s="162" t="s">
        <v>409</v>
      </c>
      <c r="L91" s="160" t="s">
        <v>555</v>
      </c>
      <c r="M91" s="215">
        <v>64</v>
      </c>
      <c r="N91" s="215">
        <f t="shared" si="1"/>
        <v>76.8</v>
      </c>
      <c r="O91" s="164" t="s">
        <v>42</v>
      </c>
      <c r="P91" s="160"/>
      <c r="Q91" s="165" t="s">
        <v>2</v>
      </c>
      <c r="R91" s="166">
        <v>1</v>
      </c>
    </row>
    <row r="92" spans="1:18" ht="16.5">
      <c r="A92" s="159" t="s">
        <v>86</v>
      </c>
      <c r="B92" s="160" t="s">
        <v>546</v>
      </c>
      <c r="C92" s="160" t="s">
        <v>556</v>
      </c>
      <c r="D92" s="161" t="s">
        <v>548</v>
      </c>
      <c r="E92" s="161" t="str">
        <f>RIGHT(Таблица68[[#This Row],[Полное  наименование]],12)</f>
        <v>CHV 25 D STR</v>
      </c>
      <c r="F92" s="161" t="s">
        <v>24</v>
      </c>
      <c r="G92" s="161">
        <v>25</v>
      </c>
      <c r="H92" s="161">
        <v>52</v>
      </c>
      <c r="I92" s="161" t="s">
        <v>133</v>
      </c>
      <c r="J92" s="161" t="s">
        <v>227</v>
      </c>
      <c r="K92" s="162" t="s">
        <v>409</v>
      </c>
      <c r="L92" s="160" t="s">
        <v>557</v>
      </c>
      <c r="M92" s="215">
        <v>80</v>
      </c>
      <c r="N92" s="215">
        <f t="shared" si="1"/>
        <v>96</v>
      </c>
      <c r="O92" s="164" t="s">
        <v>42</v>
      </c>
      <c r="P92" s="160"/>
      <c r="Q92" s="176" t="s">
        <v>4</v>
      </c>
      <c r="R92" s="169">
        <v>2</v>
      </c>
    </row>
    <row r="93" spans="1:18" ht="25.5">
      <c r="A93" s="159" t="s">
        <v>101</v>
      </c>
      <c r="B93" s="160" t="s">
        <v>546</v>
      </c>
      <c r="C93" s="160" t="s">
        <v>558</v>
      </c>
      <c r="D93" s="161" t="s">
        <v>548</v>
      </c>
      <c r="E93" s="161" t="str">
        <f>RIGHT(Таблица68[[#This Row],[Полное  наименование]],12)</f>
        <v>CHV 25 D ANG</v>
      </c>
      <c r="F93" s="161" t="s">
        <v>41</v>
      </c>
      <c r="G93" s="161">
        <v>25</v>
      </c>
      <c r="H93" s="161">
        <v>52</v>
      </c>
      <c r="I93" s="161" t="s">
        <v>133</v>
      </c>
      <c r="J93" s="161" t="s">
        <v>227</v>
      </c>
      <c r="K93" s="162" t="s">
        <v>409</v>
      </c>
      <c r="L93" s="160" t="s">
        <v>559</v>
      </c>
      <c r="M93" s="215">
        <v>80</v>
      </c>
      <c r="N93" s="215">
        <f t="shared" si="1"/>
        <v>96</v>
      </c>
      <c r="O93" s="164" t="s">
        <v>42</v>
      </c>
      <c r="P93" s="160"/>
      <c r="Q93" s="165" t="s">
        <v>2</v>
      </c>
      <c r="R93" s="166">
        <v>1</v>
      </c>
    </row>
    <row r="94" spans="1:18" ht="16.5">
      <c r="A94" s="159" t="s">
        <v>87</v>
      </c>
      <c r="B94" s="160" t="s">
        <v>546</v>
      </c>
      <c r="C94" s="160" t="s">
        <v>560</v>
      </c>
      <c r="D94" s="161" t="s">
        <v>548</v>
      </c>
      <c r="E94" s="161" t="str">
        <f>RIGHT(Таблица68[[#This Row],[Полное  наименование]],12)</f>
        <v>CHV 32 D STR</v>
      </c>
      <c r="F94" s="161" t="s">
        <v>24</v>
      </c>
      <c r="G94" s="161">
        <v>32</v>
      </c>
      <c r="H94" s="161">
        <v>52</v>
      </c>
      <c r="I94" s="161" t="s">
        <v>133</v>
      </c>
      <c r="J94" s="161" t="s">
        <v>227</v>
      </c>
      <c r="K94" s="162" t="s">
        <v>409</v>
      </c>
      <c r="L94" s="160" t="s">
        <v>561</v>
      </c>
      <c r="M94" s="215">
        <v>98</v>
      </c>
      <c r="N94" s="215">
        <f t="shared" si="1"/>
        <v>117.6</v>
      </c>
      <c r="O94" s="164" t="s">
        <v>42</v>
      </c>
      <c r="P94" s="160"/>
      <c r="Q94" s="176" t="s">
        <v>4</v>
      </c>
      <c r="R94" s="169">
        <v>2</v>
      </c>
    </row>
    <row r="95" spans="1:18" ht="25.5">
      <c r="A95" s="159" t="s">
        <v>102</v>
      </c>
      <c r="B95" s="160" t="s">
        <v>546</v>
      </c>
      <c r="C95" s="160" t="s">
        <v>562</v>
      </c>
      <c r="D95" s="161" t="s">
        <v>548</v>
      </c>
      <c r="E95" s="161" t="str">
        <f>RIGHT(Таблица68[[#This Row],[Полное  наименование]],12)</f>
        <v>CHV 32 D ANG</v>
      </c>
      <c r="F95" s="161" t="s">
        <v>41</v>
      </c>
      <c r="G95" s="161">
        <v>32</v>
      </c>
      <c r="H95" s="161">
        <v>52</v>
      </c>
      <c r="I95" s="161" t="s">
        <v>133</v>
      </c>
      <c r="J95" s="161" t="s">
        <v>227</v>
      </c>
      <c r="K95" s="162" t="s">
        <v>409</v>
      </c>
      <c r="L95" s="160" t="s">
        <v>563</v>
      </c>
      <c r="M95" s="215">
        <v>98</v>
      </c>
      <c r="N95" s="215">
        <f t="shared" si="1"/>
        <v>117.6</v>
      </c>
      <c r="O95" s="164" t="s">
        <v>42</v>
      </c>
      <c r="P95" s="160"/>
      <c r="Q95" s="165" t="s">
        <v>2</v>
      </c>
      <c r="R95" s="166">
        <v>1</v>
      </c>
    </row>
    <row r="96" spans="1:18" ht="16.5">
      <c r="A96" s="159" t="s">
        <v>88</v>
      </c>
      <c r="B96" s="160" t="s">
        <v>546</v>
      </c>
      <c r="C96" s="160" t="s">
        <v>564</v>
      </c>
      <c r="D96" s="161" t="s">
        <v>548</v>
      </c>
      <c r="E96" s="161" t="str">
        <f>RIGHT(Таблица68[[#This Row],[Полное  наименование]],12)</f>
        <v>CHV 40 D STR</v>
      </c>
      <c r="F96" s="161" t="s">
        <v>24</v>
      </c>
      <c r="G96" s="161">
        <v>40</v>
      </c>
      <c r="H96" s="161">
        <v>52</v>
      </c>
      <c r="I96" s="161" t="s">
        <v>133</v>
      </c>
      <c r="J96" s="161" t="s">
        <v>227</v>
      </c>
      <c r="K96" s="162" t="s">
        <v>409</v>
      </c>
      <c r="L96" s="160" t="s">
        <v>565</v>
      </c>
      <c r="M96" s="215">
        <v>126</v>
      </c>
      <c r="N96" s="215">
        <f t="shared" si="1"/>
        <v>151.19999999999999</v>
      </c>
      <c r="O96" s="164" t="s">
        <v>42</v>
      </c>
      <c r="P96" s="160"/>
      <c r="Q96" s="176" t="s">
        <v>4</v>
      </c>
      <c r="R96" s="169">
        <v>2</v>
      </c>
    </row>
    <row r="97" spans="1:18" ht="25.5">
      <c r="A97" s="159" t="s">
        <v>103</v>
      </c>
      <c r="B97" s="160" t="s">
        <v>546</v>
      </c>
      <c r="C97" s="160" t="s">
        <v>566</v>
      </c>
      <c r="D97" s="161" t="s">
        <v>548</v>
      </c>
      <c r="E97" s="161" t="str">
        <f>RIGHT(Таблица68[[#This Row],[Полное  наименование]],12)</f>
        <v>CHV 40 D ANG</v>
      </c>
      <c r="F97" s="161" t="s">
        <v>41</v>
      </c>
      <c r="G97" s="161">
        <v>40</v>
      </c>
      <c r="H97" s="161">
        <v>52</v>
      </c>
      <c r="I97" s="161" t="s">
        <v>133</v>
      </c>
      <c r="J97" s="161" t="s">
        <v>227</v>
      </c>
      <c r="K97" s="162" t="s">
        <v>409</v>
      </c>
      <c r="L97" s="160" t="s">
        <v>567</v>
      </c>
      <c r="M97" s="215">
        <v>126</v>
      </c>
      <c r="N97" s="215">
        <f t="shared" si="1"/>
        <v>151.19999999999999</v>
      </c>
      <c r="O97" s="164" t="s">
        <v>42</v>
      </c>
      <c r="P97" s="160"/>
      <c r="Q97" s="165" t="s">
        <v>2</v>
      </c>
      <c r="R97" s="166">
        <v>1</v>
      </c>
    </row>
    <row r="98" spans="1:18" ht="16.5">
      <c r="A98" s="159" t="s">
        <v>89</v>
      </c>
      <c r="B98" s="160" t="s">
        <v>546</v>
      </c>
      <c r="C98" s="160" t="s">
        <v>568</v>
      </c>
      <c r="D98" s="161" t="s">
        <v>548</v>
      </c>
      <c r="E98" s="161" t="str">
        <f>RIGHT(Таблица68[[#This Row],[Полное  наименование]],12)</f>
        <v>CHV 50 D STR</v>
      </c>
      <c r="F98" s="161" t="s">
        <v>24</v>
      </c>
      <c r="G98" s="161">
        <v>50</v>
      </c>
      <c r="H98" s="161">
        <v>52</v>
      </c>
      <c r="I98" s="161" t="s">
        <v>133</v>
      </c>
      <c r="J98" s="161" t="s">
        <v>227</v>
      </c>
      <c r="K98" s="162" t="s">
        <v>409</v>
      </c>
      <c r="L98" s="160" t="s">
        <v>569</v>
      </c>
      <c r="M98" s="215">
        <v>150</v>
      </c>
      <c r="N98" s="215">
        <f t="shared" si="1"/>
        <v>180</v>
      </c>
      <c r="O98" s="164" t="s">
        <v>42</v>
      </c>
      <c r="P98" s="160"/>
      <c r="Q98" s="176" t="s">
        <v>4</v>
      </c>
      <c r="R98" s="169">
        <v>2</v>
      </c>
    </row>
    <row r="99" spans="1:18" ht="25.5">
      <c r="A99" s="159" t="s">
        <v>104</v>
      </c>
      <c r="B99" s="160" t="s">
        <v>546</v>
      </c>
      <c r="C99" s="160" t="s">
        <v>570</v>
      </c>
      <c r="D99" s="161" t="s">
        <v>548</v>
      </c>
      <c r="E99" s="161" t="str">
        <f>RIGHT(Таблица68[[#This Row],[Полное  наименование]],12)</f>
        <v>CHV 50 D ANG</v>
      </c>
      <c r="F99" s="161" t="s">
        <v>41</v>
      </c>
      <c r="G99" s="161">
        <v>50</v>
      </c>
      <c r="H99" s="161">
        <v>52</v>
      </c>
      <c r="I99" s="161" t="s">
        <v>133</v>
      </c>
      <c r="J99" s="161" t="s">
        <v>227</v>
      </c>
      <c r="K99" s="162" t="s">
        <v>409</v>
      </c>
      <c r="L99" s="160" t="s">
        <v>571</v>
      </c>
      <c r="M99" s="215">
        <v>150</v>
      </c>
      <c r="N99" s="215">
        <f t="shared" si="1"/>
        <v>180</v>
      </c>
      <c r="O99" s="164" t="s">
        <v>42</v>
      </c>
      <c r="P99" s="160"/>
      <c r="Q99" s="165" t="s">
        <v>2</v>
      </c>
      <c r="R99" s="166">
        <v>1</v>
      </c>
    </row>
    <row r="100" spans="1:18" ht="16.5">
      <c r="A100" s="159" t="s">
        <v>90</v>
      </c>
      <c r="B100" s="160" t="s">
        <v>546</v>
      </c>
      <c r="C100" s="160" t="s">
        <v>572</v>
      </c>
      <c r="D100" s="161" t="s">
        <v>548</v>
      </c>
      <c r="E100" s="161" t="str">
        <f>RIGHT(Таблица68[[#This Row],[Полное  наименование]],12)</f>
        <v>CHV 65 D STR</v>
      </c>
      <c r="F100" s="161" t="s">
        <v>24</v>
      </c>
      <c r="G100" s="161">
        <v>65</v>
      </c>
      <c r="H100" s="161">
        <v>52</v>
      </c>
      <c r="I100" s="161" t="s">
        <v>133</v>
      </c>
      <c r="J100" s="161" t="s">
        <v>227</v>
      </c>
      <c r="K100" s="162" t="s">
        <v>409</v>
      </c>
      <c r="L100" s="160" t="s">
        <v>573</v>
      </c>
      <c r="M100" s="215">
        <v>210</v>
      </c>
      <c r="N100" s="215">
        <f t="shared" si="1"/>
        <v>252</v>
      </c>
      <c r="O100" s="164" t="s">
        <v>42</v>
      </c>
      <c r="P100" s="160"/>
      <c r="Q100" s="176" t="s">
        <v>4</v>
      </c>
      <c r="R100" s="169">
        <v>2</v>
      </c>
    </row>
    <row r="101" spans="1:18" ht="25.5">
      <c r="A101" s="159" t="s">
        <v>105</v>
      </c>
      <c r="B101" s="160" t="s">
        <v>546</v>
      </c>
      <c r="C101" s="160" t="s">
        <v>574</v>
      </c>
      <c r="D101" s="161" t="s">
        <v>548</v>
      </c>
      <c r="E101" s="161" t="str">
        <f>RIGHT(Таблица68[[#This Row],[Полное  наименование]],12)</f>
        <v>CHV 65 D ANG</v>
      </c>
      <c r="F101" s="161" t="s">
        <v>41</v>
      </c>
      <c r="G101" s="161">
        <v>65</v>
      </c>
      <c r="H101" s="161">
        <v>52</v>
      </c>
      <c r="I101" s="161" t="s">
        <v>133</v>
      </c>
      <c r="J101" s="161" t="s">
        <v>227</v>
      </c>
      <c r="K101" s="162" t="s">
        <v>409</v>
      </c>
      <c r="L101" s="160" t="s">
        <v>575</v>
      </c>
      <c r="M101" s="215">
        <v>210</v>
      </c>
      <c r="N101" s="215">
        <f t="shared" si="1"/>
        <v>252</v>
      </c>
      <c r="O101" s="164" t="s">
        <v>42</v>
      </c>
      <c r="P101" s="160"/>
      <c r="Q101" s="165" t="s">
        <v>2</v>
      </c>
      <c r="R101" s="166">
        <v>1</v>
      </c>
    </row>
    <row r="102" spans="1:18" ht="16.5">
      <c r="A102" s="159" t="s">
        <v>91</v>
      </c>
      <c r="B102" s="160" t="s">
        <v>546</v>
      </c>
      <c r="C102" s="160" t="s">
        <v>576</v>
      </c>
      <c r="D102" s="161" t="s">
        <v>548</v>
      </c>
      <c r="E102" s="161" t="str">
        <f>RIGHT(Таблица68[[#This Row],[Полное  наименование]],12)</f>
        <v>CHV 80 D STR</v>
      </c>
      <c r="F102" s="161" t="s">
        <v>24</v>
      </c>
      <c r="G102" s="161">
        <v>80</v>
      </c>
      <c r="H102" s="161">
        <v>52</v>
      </c>
      <c r="I102" s="161" t="s">
        <v>133</v>
      </c>
      <c r="J102" s="161" t="s">
        <v>227</v>
      </c>
      <c r="K102" s="162" t="s">
        <v>409</v>
      </c>
      <c r="L102" s="160" t="s">
        <v>577</v>
      </c>
      <c r="M102" s="215">
        <v>250</v>
      </c>
      <c r="N102" s="215">
        <f t="shared" si="1"/>
        <v>300</v>
      </c>
      <c r="O102" s="164" t="s">
        <v>42</v>
      </c>
      <c r="P102" s="160"/>
      <c r="Q102" s="176" t="s">
        <v>4</v>
      </c>
      <c r="R102" s="169">
        <v>2</v>
      </c>
    </row>
    <row r="103" spans="1:18" ht="25.5">
      <c r="A103" s="159" t="s">
        <v>106</v>
      </c>
      <c r="B103" s="160" t="s">
        <v>546</v>
      </c>
      <c r="C103" s="160" t="s">
        <v>578</v>
      </c>
      <c r="D103" s="161" t="s">
        <v>548</v>
      </c>
      <c r="E103" s="161" t="str">
        <f>RIGHT(Таблица68[[#This Row],[Полное  наименование]],12)</f>
        <v>CHV 80 D ANG</v>
      </c>
      <c r="F103" s="161" t="s">
        <v>41</v>
      </c>
      <c r="G103" s="161">
        <v>80</v>
      </c>
      <c r="H103" s="161">
        <v>52</v>
      </c>
      <c r="I103" s="161" t="s">
        <v>133</v>
      </c>
      <c r="J103" s="161" t="s">
        <v>227</v>
      </c>
      <c r="K103" s="162" t="s">
        <v>409</v>
      </c>
      <c r="L103" s="160" t="s">
        <v>579</v>
      </c>
      <c r="M103" s="215">
        <v>250</v>
      </c>
      <c r="N103" s="215">
        <f t="shared" si="1"/>
        <v>300</v>
      </c>
      <c r="O103" s="164" t="s">
        <v>42</v>
      </c>
      <c r="P103" s="160"/>
      <c r="Q103" s="165" t="s">
        <v>2</v>
      </c>
      <c r="R103" s="166">
        <v>1</v>
      </c>
    </row>
    <row r="104" spans="1:18" s="175" customFormat="1" ht="25.5">
      <c r="A104" s="159" t="s">
        <v>92</v>
      </c>
      <c r="B104" s="160" t="s">
        <v>546</v>
      </c>
      <c r="C104" s="160" t="s">
        <v>580</v>
      </c>
      <c r="D104" s="161" t="s">
        <v>548</v>
      </c>
      <c r="E104" s="161" t="str">
        <f>RIGHT(Таблица68[[#This Row],[Полное  наименование]],13)</f>
        <v>CHV 100 D STR</v>
      </c>
      <c r="F104" s="161" t="s">
        <v>24</v>
      </c>
      <c r="G104" s="161">
        <v>100</v>
      </c>
      <c r="H104" s="161">
        <v>52</v>
      </c>
      <c r="I104" s="161" t="s">
        <v>133</v>
      </c>
      <c r="J104" s="161" t="s">
        <v>227</v>
      </c>
      <c r="K104" s="162" t="s">
        <v>409</v>
      </c>
      <c r="L104" s="160" t="s">
        <v>581</v>
      </c>
      <c r="M104" s="215">
        <v>460</v>
      </c>
      <c r="N104" s="215">
        <f t="shared" si="1"/>
        <v>552</v>
      </c>
      <c r="O104" s="164" t="s">
        <v>42</v>
      </c>
      <c r="P104" s="174"/>
      <c r="Q104" s="173" t="s">
        <v>6</v>
      </c>
      <c r="R104" s="169">
        <v>3</v>
      </c>
    </row>
    <row r="105" spans="1:18" s="175" customFormat="1" ht="16.5">
      <c r="A105" s="159" t="s">
        <v>107</v>
      </c>
      <c r="B105" s="160" t="s">
        <v>546</v>
      </c>
      <c r="C105" s="160" t="s">
        <v>582</v>
      </c>
      <c r="D105" s="161" t="s">
        <v>548</v>
      </c>
      <c r="E105" s="161" t="str">
        <f>RIGHT(Таблица68[[#This Row],[Полное  наименование]],13)</f>
        <v>CHV 100 D ANG</v>
      </c>
      <c r="F105" s="161" t="s">
        <v>41</v>
      </c>
      <c r="G105" s="161">
        <v>100</v>
      </c>
      <c r="H105" s="161">
        <v>52</v>
      </c>
      <c r="I105" s="161" t="s">
        <v>133</v>
      </c>
      <c r="J105" s="161" t="s">
        <v>227</v>
      </c>
      <c r="K105" s="162" t="s">
        <v>409</v>
      </c>
      <c r="L105" s="160" t="s">
        <v>583</v>
      </c>
      <c r="M105" s="215">
        <v>460</v>
      </c>
      <c r="N105" s="215">
        <f t="shared" si="1"/>
        <v>552</v>
      </c>
      <c r="O105" s="164" t="s">
        <v>42</v>
      </c>
      <c r="P105" s="174"/>
      <c r="Q105" s="176" t="s">
        <v>4</v>
      </c>
      <c r="R105" s="169">
        <v>2</v>
      </c>
    </row>
    <row r="106" spans="1:18" s="175" customFormat="1" ht="25.5">
      <c r="A106" s="159" t="s">
        <v>93</v>
      </c>
      <c r="B106" s="160" t="s">
        <v>546</v>
      </c>
      <c r="C106" s="160" t="s">
        <v>584</v>
      </c>
      <c r="D106" s="161" t="s">
        <v>548</v>
      </c>
      <c r="E106" s="161" t="str">
        <f>RIGHT(Таблица68[[#This Row],[Полное  наименование]],13)</f>
        <v>CHV 125 D STR</v>
      </c>
      <c r="F106" s="161" t="s">
        <v>24</v>
      </c>
      <c r="G106" s="161">
        <v>125</v>
      </c>
      <c r="H106" s="161">
        <v>52</v>
      </c>
      <c r="I106" s="161" t="s">
        <v>133</v>
      </c>
      <c r="J106" s="161" t="s">
        <v>227</v>
      </c>
      <c r="K106" s="162" t="s">
        <v>409</v>
      </c>
      <c r="L106" s="160" t="s">
        <v>585</v>
      </c>
      <c r="M106" s="215">
        <v>870</v>
      </c>
      <c r="N106" s="215">
        <f t="shared" si="1"/>
        <v>1044</v>
      </c>
      <c r="O106" s="164" t="s">
        <v>42</v>
      </c>
      <c r="P106" s="174"/>
      <c r="Q106" s="173" t="s">
        <v>6</v>
      </c>
      <c r="R106" s="169">
        <v>3</v>
      </c>
    </row>
    <row r="107" spans="1:18" s="175" customFormat="1" ht="16.5">
      <c r="A107" s="159" t="s">
        <v>108</v>
      </c>
      <c r="B107" s="160" t="s">
        <v>546</v>
      </c>
      <c r="C107" s="160" t="s">
        <v>586</v>
      </c>
      <c r="D107" s="161" t="s">
        <v>548</v>
      </c>
      <c r="E107" s="161" t="str">
        <f>RIGHT(Таблица68[[#This Row],[Полное  наименование]],13)</f>
        <v>CHV 125 D ANG</v>
      </c>
      <c r="F107" s="161" t="s">
        <v>41</v>
      </c>
      <c r="G107" s="161">
        <v>125</v>
      </c>
      <c r="H107" s="161">
        <v>52</v>
      </c>
      <c r="I107" s="161" t="s">
        <v>133</v>
      </c>
      <c r="J107" s="161" t="s">
        <v>227</v>
      </c>
      <c r="K107" s="162" t="s">
        <v>409</v>
      </c>
      <c r="L107" s="160" t="s">
        <v>587</v>
      </c>
      <c r="M107" s="215">
        <v>870</v>
      </c>
      <c r="N107" s="215">
        <f t="shared" si="1"/>
        <v>1044</v>
      </c>
      <c r="O107" s="164" t="s">
        <v>42</v>
      </c>
      <c r="P107" s="174"/>
      <c r="Q107" s="176" t="s">
        <v>4</v>
      </c>
      <c r="R107" s="169">
        <v>2</v>
      </c>
    </row>
    <row r="108" spans="1:18" s="175" customFormat="1" ht="25.5">
      <c r="A108" s="159" t="s">
        <v>94</v>
      </c>
      <c r="B108" s="160" t="s">
        <v>546</v>
      </c>
      <c r="C108" s="160" t="s">
        <v>588</v>
      </c>
      <c r="D108" s="161" t="s">
        <v>548</v>
      </c>
      <c r="E108" s="161" t="str">
        <f>RIGHT(Таблица68[[#This Row],[Полное  наименование]],13)</f>
        <v>CHV 150 D STR</v>
      </c>
      <c r="F108" s="161" t="s">
        <v>24</v>
      </c>
      <c r="G108" s="161">
        <v>150</v>
      </c>
      <c r="H108" s="161">
        <v>52</v>
      </c>
      <c r="I108" s="161" t="s">
        <v>133</v>
      </c>
      <c r="J108" s="161" t="s">
        <v>227</v>
      </c>
      <c r="K108" s="162" t="s">
        <v>409</v>
      </c>
      <c r="L108" s="160" t="s">
        <v>589</v>
      </c>
      <c r="M108" s="215">
        <v>1290</v>
      </c>
      <c r="N108" s="215">
        <f t="shared" si="1"/>
        <v>1548</v>
      </c>
      <c r="O108" s="164" t="s">
        <v>42</v>
      </c>
      <c r="P108" s="174"/>
      <c r="Q108" s="173" t="s">
        <v>6</v>
      </c>
      <c r="R108" s="169">
        <v>3</v>
      </c>
    </row>
    <row r="109" spans="1:18" s="175" customFormat="1" ht="25.5">
      <c r="A109" s="159" t="s">
        <v>109</v>
      </c>
      <c r="B109" s="160" t="s">
        <v>546</v>
      </c>
      <c r="C109" s="160" t="s">
        <v>590</v>
      </c>
      <c r="D109" s="161" t="s">
        <v>548</v>
      </c>
      <c r="E109" s="161" t="str">
        <f>RIGHT(Таблица68[[#This Row],[Полное  наименование]],13)</f>
        <v>CHV 150 D ANG</v>
      </c>
      <c r="F109" s="161" t="s">
        <v>41</v>
      </c>
      <c r="G109" s="161">
        <v>150</v>
      </c>
      <c r="H109" s="161">
        <v>52</v>
      </c>
      <c r="I109" s="161" t="s">
        <v>133</v>
      </c>
      <c r="J109" s="161" t="s">
        <v>227</v>
      </c>
      <c r="K109" s="162" t="s">
        <v>409</v>
      </c>
      <c r="L109" s="160" t="s">
        <v>591</v>
      </c>
      <c r="M109" s="215">
        <v>1290</v>
      </c>
      <c r="N109" s="215">
        <f t="shared" si="1"/>
        <v>1548</v>
      </c>
      <c r="O109" s="164" t="s">
        <v>42</v>
      </c>
      <c r="P109" s="174"/>
      <c r="Q109" s="173" t="s">
        <v>6</v>
      </c>
      <c r="R109" s="169">
        <v>3</v>
      </c>
    </row>
    <row r="110" spans="1:18" ht="25.5">
      <c r="A110" s="159" t="s">
        <v>95</v>
      </c>
      <c r="B110" s="160" t="s">
        <v>546</v>
      </c>
      <c r="C110" s="160" t="s">
        <v>580</v>
      </c>
      <c r="D110" s="161" t="s">
        <v>548</v>
      </c>
      <c r="E110" s="161" t="str">
        <f>RIGHT(Таблица68[[#This Row],[Полное  наименование]],13)</f>
        <v>CHV 100 D STR</v>
      </c>
      <c r="F110" s="161" t="s">
        <v>24</v>
      </c>
      <c r="G110" s="161">
        <v>100</v>
      </c>
      <c r="H110" s="161">
        <v>40</v>
      </c>
      <c r="I110" s="161" t="s">
        <v>133</v>
      </c>
      <c r="J110" s="161" t="s">
        <v>227</v>
      </c>
      <c r="K110" s="162" t="s">
        <v>409</v>
      </c>
      <c r="L110" s="160" t="s">
        <v>592</v>
      </c>
      <c r="M110" s="215">
        <v>390</v>
      </c>
      <c r="N110" s="215">
        <f t="shared" si="1"/>
        <v>468</v>
      </c>
      <c r="O110" s="164" t="s">
        <v>42</v>
      </c>
      <c r="P110" s="160"/>
      <c r="Q110" s="173" t="s">
        <v>6</v>
      </c>
      <c r="R110" s="169">
        <v>3</v>
      </c>
    </row>
    <row r="111" spans="1:18" ht="16.5">
      <c r="A111" s="159" t="s">
        <v>110</v>
      </c>
      <c r="B111" s="160" t="s">
        <v>546</v>
      </c>
      <c r="C111" s="160" t="s">
        <v>582</v>
      </c>
      <c r="D111" s="161" t="s">
        <v>548</v>
      </c>
      <c r="E111" s="161" t="str">
        <f>RIGHT(Таблица68[[#This Row],[Полное  наименование]],13)</f>
        <v>CHV 100 D ANG</v>
      </c>
      <c r="F111" s="161" t="s">
        <v>41</v>
      </c>
      <c r="G111" s="161">
        <v>100</v>
      </c>
      <c r="H111" s="161">
        <v>40</v>
      </c>
      <c r="I111" s="161" t="s">
        <v>133</v>
      </c>
      <c r="J111" s="161" t="s">
        <v>227</v>
      </c>
      <c r="K111" s="162" t="s">
        <v>409</v>
      </c>
      <c r="L111" s="160" t="s">
        <v>593</v>
      </c>
      <c r="M111" s="215">
        <v>390</v>
      </c>
      <c r="N111" s="215">
        <f t="shared" si="1"/>
        <v>468</v>
      </c>
      <c r="O111" s="164" t="s">
        <v>42</v>
      </c>
      <c r="P111" s="160"/>
      <c r="Q111" s="176" t="s">
        <v>4</v>
      </c>
      <c r="R111" s="169">
        <v>2</v>
      </c>
    </row>
    <row r="112" spans="1:18" ht="25.5">
      <c r="A112" s="159" t="s">
        <v>96</v>
      </c>
      <c r="B112" s="160" t="s">
        <v>546</v>
      </c>
      <c r="C112" s="160" t="s">
        <v>584</v>
      </c>
      <c r="D112" s="161" t="s">
        <v>548</v>
      </c>
      <c r="E112" s="161" t="str">
        <f>RIGHT(Таблица68[[#This Row],[Полное  наименование]],13)</f>
        <v>CHV 125 D STR</v>
      </c>
      <c r="F112" s="161" t="s">
        <v>24</v>
      </c>
      <c r="G112" s="161">
        <v>125</v>
      </c>
      <c r="H112" s="161">
        <v>40</v>
      </c>
      <c r="I112" s="161" t="s">
        <v>133</v>
      </c>
      <c r="J112" s="161" t="s">
        <v>227</v>
      </c>
      <c r="K112" s="162" t="s">
        <v>409</v>
      </c>
      <c r="L112" s="160" t="s">
        <v>594</v>
      </c>
      <c r="M112" s="215">
        <v>680</v>
      </c>
      <c r="N112" s="215">
        <f t="shared" si="1"/>
        <v>816</v>
      </c>
      <c r="O112" s="164" t="s">
        <v>42</v>
      </c>
      <c r="P112" s="160"/>
      <c r="Q112" s="173" t="s">
        <v>6</v>
      </c>
      <c r="R112" s="169">
        <v>3</v>
      </c>
    </row>
    <row r="113" spans="1:18" ht="16.5">
      <c r="A113" s="159" t="s">
        <v>111</v>
      </c>
      <c r="B113" s="160" t="s">
        <v>546</v>
      </c>
      <c r="C113" s="160" t="s">
        <v>586</v>
      </c>
      <c r="D113" s="161" t="s">
        <v>548</v>
      </c>
      <c r="E113" s="161" t="str">
        <f>RIGHT(Таблица68[[#This Row],[Полное  наименование]],13)</f>
        <v>CHV 125 D ANG</v>
      </c>
      <c r="F113" s="161" t="s">
        <v>41</v>
      </c>
      <c r="G113" s="161">
        <v>125</v>
      </c>
      <c r="H113" s="161">
        <v>40</v>
      </c>
      <c r="I113" s="161" t="s">
        <v>133</v>
      </c>
      <c r="J113" s="161" t="s">
        <v>227</v>
      </c>
      <c r="K113" s="162" t="s">
        <v>409</v>
      </c>
      <c r="L113" s="160" t="s">
        <v>595</v>
      </c>
      <c r="M113" s="215">
        <v>680</v>
      </c>
      <c r="N113" s="215">
        <f t="shared" si="1"/>
        <v>816</v>
      </c>
      <c r="O113" s="164" t="s">
        <v>42</v>
      </c>
      <c r="P113" s="160"/>
      <c r="Q113" s="176" t="s">
        <v>4</v>
      </c>
      <c r="R113" s="169">
        <v>2</v>
      </c>
    </row>
    <row r="114" spans="1:18" ht="25.5">
      <c r="A114" s="159" t="s">
        <v>97</v>
      </c>
      <c r="B114" s="160" t="s">
        <v>546</v>
      </c>
      <c r="C114" s="160" t="s">
        <v>588</v>
      </c>
      <c r="D114" s="161" t="s">
        <v>548</v>
      </c>
      <c r="E114" s="161" t="str">
        <f>RIGHT(Таблица68[[#This Row],[Полное  наименование]],13)</f>
        <v>CHV 150 D STR</v>
      </c>
      <c r="F114" s="161" t="s">
        <v>24</v>
      </c>
      <c r="G114" s="161">
        <v>150</v>
      </c>
      <c r="H114" s="161">
        <v>40</v>
      </c>
      <c r="I114" s="161" t="s">
        <v>133</v>
      </c>
      <c r="J114" s="161" t="s">
        <v>227</v>
      </c>
      <c r="K114" s="162" t="s">
        <v>409</v>
      </c>
      <c r="L114" s="160" t="s">
        <v>596</v>
      </c>
      <c r="M114" s="215">
        <v>1000</v>
      </c>
      <c r="N114" s="215">
        <f t="shared" si="1"/>
        <v>1200</v>
      </c>
      <c r="O114" s="164" t="s">
        <v>42</v>
      </c>
      <c r="P114" s="160"/>
      <c r="Q114" s="173" t="s">
        <v>6</v>
      </c>
      <c r="R114" s="169">
        <v>3</v>
      </c>
    </row>
    <row r="115" spans="1:18" ht="25.5">
      <c r="A115" s="159" t="s">
        <v>112</v>
      </c>
      <c r="B115" s="160" t="s">
        <v>546</v>
      </c>
      <c r="C115" s="160" t="s">
        <v>590</v>
      </c>
      <c r="D115" s="161" t="s">
        <v>548</v>
      </c>
      <c r="E115" s="161" t="str">
        <f>RIGHT(Таблица68[[#This Row],[Полное  наименование]],13)</f>
        <v>CHV 150 D ANG</v>
      </c>
      <c r="F115" s="161" t="s">
        <v>41</v>
      </c>
      <c r="G115" s="161">
        <v>150</v>
      </c>
      <c r="H115" s="161">
        <v>40</v>
      </c>
      <c r="I115" s="161" t="s">
        <v>133</v>
      </c>
      <c r="J115" s="161" t="s">
        <v>227</v>
      </c>
      <c r="K115" s="162" t="s">
        <v>409</v>
      </c>
      <c r="L115" s="160" t="s">
        <v>597</v>
      </c>
      <c r="M115" s="215">
        <v>1000</v>
      </c>
      <c r="N115" s="215">
        <f t="shared" si="1"/>
        <v>1200</v>
      </c>
      <c r="O115" s="164" t="s">
        <v>42</v>
      </c>
      <c r="P115" s="160"/>
      <c r="Q115" s="173" t="s">
        <v>6</v>
      </c>
      <c r="R115" s="169">
        <v>3</v>
      </c>
    </row>
    <row r="116" spans="1:18" ht="16.5">
      <c r="A116" s="159" t="s">
        <v>116</v>
      </c>
      <c r="B116" s="160" t="s">
        <v>598</v>
      </c>
      <c r="C116" s="160" t="s">
        <v>599</v>
      </c>
      <c r="D116" s="161" t="s">
        <v>600</v>
      </c>
      <c r="E116" s="161" t="str">
        <f>RIGHT(Таблица68[[#This Row],[Полное  наименование]],12)</f>
        <v>SCA 15 D STR</v>
      </c>
      <c r="F116" s="161" t="s">
        <v>24</v>
      </c>
      <c r="G116" s="161">
        <v>15</v>
      </c>
      <c r="H116" s="161">
        <v>52</v>
      </c>
      <c r="I116" s="161" t="s">
        <v>133</v>
      </c>
      <c r="J116" s="161" t="s">
        <v>227</v>
      </c>
      <c r="K116" s="162" t="s">
        <v>409</v>
      </c>
      <c r="L116" s="160" t="s">
        <v>601</v>
      </c>
      <c r="M116" s="215">
        <v>73</v>
      </c>
      <c r="N116" s="215">
        <f t="shared" si="1"/>
        <v>87.6</v>
      </c>
      <c r="O116" s="164" t="s">
        <v>42</v>
      </c>
      <c r="P116" s="160"/>
      <c r="Q116" s="176" t="s">
        <v>4</v>
      </c>
      <c r="R116" s="169">
        <v>2</v>
      </c>
    </row>
    <row r="117" spans="1:18" ht="25.5">
      <c r="A117" s="159" t="s">
        <v>131</v>
      </c>
      <c r="B117" s="160" t="s">
        <v>598</v>
      </c>
      <c r="C117" s="160" t="s">
        <v>602</v>
      </c>
      <c r="D117" s="161" t="s">
        <v>600</v>
      </c>
      <c r="E117" s="161" t="str">
        <f>RIGHT(Таблица68[[#This Row],[Полное  наименование]],12)</f>
        <v>SCA 15 D ANG</v>
      </c>
      <c r="F117" s="161" t="s">
        <v>41</v>
      </c>
      <c r="G117" s="161">
        <v>15</v>
      </c>
      <c r="H117" s="161">
        <v>52</v>
      </c>
      <c r="I117" s="161" t="s">
        <v>133</v>
      </c>
      <c r="J117" s="161" t="s">
        <v>227</v>
      </c>
      <c r="K117" s="162" t="s">
        <v>409</v>
      </c>
      <c r="L117" s="160" t="s">
        <v>603</v>
      </c>
      <c r="M117" s="215">
        <v>73</v>
      </c>
      <c r="N117" s="215">
        <f t="shared" si="1"/>
        <v>87.6</v>
      </c>
      <c r="O117" s="164" t="s">
        <v>42</v>
      </c>
      <c r="P117" s="160"/>
      <c r="Q117" s="165" t="s">
        <v>2</v>
      </c>
      <c r="R117" s="166">
        <v>1</v>
      </c>
    </row>
    <row r="118" spans="1:18" ht="16.5">
      <c r="A118" s="159" t="s">
        <v>117</v>
      </c>
      <c r="B118" s="160" t="s">
        <v>598</v>
      </c>
      <c r="C118" s="160" t="s">
        <v>604</v>
      </c>
      <c r="D118" s="161" t="s">
        <v>600</v>
      </c>
      <c r="E118" s="161" t="str">
        <f>RIGHT(Таблица68[[#This Row],[Полное  наименование]],12)</f>
        <v>SCA 20 D STR</v>
      </c>
      <c r="F118" s="161" t="s">
        <v>24</v>
      </c>
      <c r="G118" s="161">
        <v>20</v>
      </c>
      <c r="H118" s="161">
        <v>52</v>
      </c>
      <c r="I118" s="161" t="s">
        <v>133</v>
      </c>
      <c r="J118" s="161" t="s">
        <v>227</v>
      </c>
      <c r="K118" s="162" t="s">
        <v>409</v>
      </c>
      <c r="L118" s="160" t="s">
        <v>605</v>
      </c>
      <c r="M118" s="215">
        <v>78</v>
      </c>
      <c r="N118" s="215">
        <f t="shared" si="1"/>
        <v>93.6</v>
      </c>
      <c r="O118" s="164" t="s">
        <v>42</v>
      </c>
      <c r="P118" s="160"/>
      <c r="Q118" s="176" t="s">
        <v>4</v>
      </c>
      <c r="R118" s="169">
        <v>2</v>
      </c>
    </row>
    <row r="119" spans="1:18" ht="25.5">
      <c r="A119" s="159" t="s">
        <v>132</v>
      </c>
      <c r="B119" s="160" t="s">
        <v>598</v>
      </c>
      <c r="C119" s="160" t="s">
        <v>606</v>
      </c>
      <c r="D119" s="161" t="s">
        <v>600</v>
      </c>
      <c r="E119" s="161" t="str">
        <f>RIGHT(Таблица68[[#This Row],[Полное  наименование]],12)</f>
        <v>SCA 20 D ANG</v>
      </c>
      <c r="F119" s="161" t="s">
        <v>41</v>
      </c>
      <c r="G119" s="161">
        <v>20</v>
      </c>
      <c r="H119" s="161">
        <v>52</v>
      </c>
      <c r="I119" s="161" t="s">
        <v>133</v>
      </c>
      <c r="J119" s="161" t="s">
        <v>227</v>
      </c>
      <c r="K119" s="162" t="s">
        <v>409</v>
      </c>
      <c r="L119" s="160" t="s">
        <v>607</v>
      </c>
      <c r="M119" s="215">
        <v>78</v>
      </c>
      <c r="N119" s="215">
        <f t="shared" si="1"/>
        <v>93.6</v>
      </c>
      <c r="O119" s="164" t="s">
        <v>42</v>
      </c>
      <c r="P119" s="160"/>
      <c r="Q119" s="165" t="s">
        <v>2</v>
      </c>
      <c r="R119" s="166">
        <v>1</v>
      </c>
    </row>
    <row r="120" spans="1:18" ht="16.5">
      <c r="A120" s="159" t="s">
        <v>118</v>
      </c>
      <c r="B120" s="160" t="s">
        <v>598</v>
      </c>
      <c r="C120" s="160" t="s">
        <v>608</v>
      </c>
      <c r="D120" s="161" t="s">
        <v>600</v>
      </c>
      <c r="E120" s="161" t="str">
        <f>RIGHT(Таблица68[[#This Row],[Полное  наименование]],12)</f>
        <v>SCA 25 D STR</v>
      </c>
      <c r="F120" s="161" t="s">
        <v>24</v>
      </c>
      <c r="G120" s="161">
        <v>25</v>
      </c>
      <c r="H120" s="161">
        <v>52</v>
      </c>
      <c r="I120" s="161" t="s">
        <v>133</v>
      </c>
      <c r="J120" s="161" t="s">
        <v>227</v>
      </c>
      <c r="K120" s="162" t="s">
        <v>409</v>
      </c>
      <c r="L120" s="160" t="s">
        <v>609</v>
      </c>
      <c r="M120" s="215">
        <v>102</v>
      </c>
      <c r="N120" s="215">
        <f t="shared" si="1"/>
        <v>122.39999999999999</v>
      </c>
      <c r="O120" s="164" t="s">
        <v>42</v>
      </c>
      <c r="P120" s="160"/>
      <c r="Q120" s="176" t="s">
        <v>4</v>
      </c>
      <c r="R120" s="169">
        <v>2</v>
      </c>
    </row>
    <row r="121" spans="1:18" ht="25.5">
      <c r="A121" s="159" t="s">
        <v>134</v>
      </c>
      <c r="B121" s="160" t="s">
        <v>598</v>
      </c>
      <c r="C121" s="160" t="s">
        <v>610</v>
      </c>
      <c r="D121" s="161" t="s">
        <v>600</v>
      </c>
      <c r="E121" s="161" t="str">
        <f>RIGHT(Таблица68[[#This Row],[Полное  наименование]],12)</f>
        <v>SCA 25 D ANG</v>
      </c>
      <c r="F121" s="161" t="s">
        <v>41</v>
      </c>
      <c r="G121" s="161">
        <v>25</v>
      </c>
      <c r="H121" s="161">
        <v>52</v>
      </c>
      <c r="I121" s="161" t="s">
        <v>133</v>
      </c>
      <c r="J121" s="161" t="s">
        <v>227</v>
      </c>
      <c r="K121" s="162" t="s">
        <v>409</v>
      </c>
      <c r="L121" s="160" t="s">
        <v>611</v>
      </c>
      <c r="M121" s="215">
        <v>102</v>
      </c>
      <c r="N121" s="215">
        <f t="shared" si="1"/>
        <v>122.39999999999999</v>
      </c>
      <c r="O121" s="164" t="s">
        <v>42</v>
      </c>
      <c r="P121" s="160"/>
      <c r="Q121" s="165" t="s">
        <v>2</v>
      </c>
      <c r="R121" s="166">
        <v>1</v>
      </c>
    </row>
    <row r="122" spans="1:18" ht="16.5">
      <c r="A122" s="159" t="s">
        <v>119</v>
      </c>
      <c r="B122" s="160" t="s">
        <v>598</v>
      </c>
      <c r="C122" s="160" t="s">
        <v>612</v>
      </c>
      <c r="D122" s="161" t="s">
        <v>600</v>
      </c>
      <c r="E122" s="161" t="str">
        <f>RIGHT(Таблица68[[#This Row],[Полное  наименование]],12)</f>
        <v>SCA 32 D STR</v>
      </c>
      <c r="F122" s="161" t="s">
        <v>24</v>
      </c>
      <c r="G122" s="161">
        <v>32</v>
      </c>
      <c r="H122" s="161">
        <v>52</v>
      </c>
      <c r="I122" s="161" t="s">
        <v>133</v>
      </c>
      <c r="J122" s="161" t="s">
        <v>227</v>
      </c>
      <c r="K122" s="162" t="s">
        <v>409</v>
      </c>
      <c r="L122" s="160" t="s">
        <v>613</v>
      </c>
      <c r="M122" s="215">
        <v>110</v>
      </c>
      <c r="N122" s="215">
        <f t="shared" si="1"/>
        <v>132</v>
      </c>
      <c r="O122" s="164" t="s">
        <v>42</v>
      </c>
      <c r="P122" s="160"/>
      <c r="Q122" s="176" t="s">
        <v>4</v>
      </c>
      <c r="R122" s="169">
        <v>2</v>
      </c>
    </row>
    <row r="123" spans="1:18" ht="25.5">
      <c r="A123" s="159" t="s">
        <v>135</v>
      </c>
      <c r="B123" s="160" t="s">
        <v>598</v>
      </c>
      <c r="C123" s="160" t="s">
        <v>614</v>
      </c>
      <c r="D123" s="161" t="s">
        <v>600</v>
      </c>
      <c r="E123" s="161" t="str">
        <f>RIGHT(Таблица68[[#This Row],[Полное  наименование]],12)</f>
        <v>SCA 32 D ANG</v>
      </c>
      <c r="F123" s="161" t="s">
        <v>41</v>
      </c>
      <c r="G123" s="161">
        <v>32</v>
      </c>
      <c r="H123" s="161">
        <v>52</v>
      </c>
      <c r="I123" s="161" t="s">
        <v>133</v>
      </c>
      <c r="J123" s="161" t="s">
        <v>227</v>
      </c>
      <c r="K123" s="162" t="s">
        <v>409</v>
      </c>
      <c r="L123" s="160" t="s">
        <v>615</v>
      </c>
      <c r="M123" s="215">
        <v>110</v>
      </c>
      <c r="N123" s="215">
        <f t="shared" si="1"/>
        <v>132</v>
      </c>
      <c r="O123" s="164" t="s">
        <v>42</v>
      </c>
      <c r="P123" s="160"/>
      <c r="Q123" s="165" t="s">
        <v>2</v>
      </c>
      <c r="R123" s="166">
        <v>1</v>
      </c>
    </row>
    <row r="124" spans="1:18" ht="16.5">
      <c r="A124" s="159" t="s">
        <v>120</v>
      </c>
      <c r="B124" s="160" t="s">
        <v>598</v>
      </c>
      <c r="C124" s="160" t="s">
        <v>616</v>
      </c>
      <c r="D124" s="161" t="s">
        <v>600</v>
      </c>
      <c r="E124" s="161" t="str">
        <f>RIGHT(Таблица68[[#This Row],[Полное  наименование]],12)</f>
        <v>SCA 40 D STR</v>
      </c>
      <c r="F124" s="161" t="s">
        <v>24</v>
      </c>
      <c r="G124" s="161">
        <v>40</v>
      </c>
      <c r="H124" s="161">
        <v>52</v>
      </c>
      <c r="I124" s="161" t="s">
        <v>133</v>
      </c>
      <c r="J124" s="161" t="s">
        <v>227</v>
      </c>
      <c r="K124" s="162" t="s">
        <v>409</v>
      </c>
      <c r="L124" s="160" t="s">
        <v>617</v>
      </c>
      <c r="M124" s="215">
        <v>150</v>
      </c>
      <c r="N124" s="215">
        <f t="shared" si="1"/>
        <v>180</v>
      </c>
      <c r="O124" s="164" t="s">
        <v>42</v>
      </c>
      <c r="P124" s="160"/>
      <c r="Q124" s="176" t="s">
        <v>4</v>
      </c>
      <c r="R124" s="169">
        <v>2</v>
      </c>
    </row>
    <row r="125" spans="1:18" ht="25.5">
      <c r="A125" s="159" t="s">
        <v>136</v>
      </c>
      <c r="B125" s="160" t="s">
        <v>598</v>
      </c>
      <c r="C125" s="160" t="s">
        <v>618</v>
      </c>
      <c r="D125" s="161" t="s">
        <v>600</v>
      </c>
      <c r="E125" s="161" t="str">
        <f>RIGHT(Таблица68[[#This Row],[Полное  наименование]],12)</f>
        <v>SCA 40 D ANG</v>
      </c>
      <c r="F125" s="161" t="s">
        <v>41</v>
      </c>
      <c r="G125" s="161">
        <v>40</v>
      </c>
      <c r="H125" s="161">
        <v>52</v>
      </c>
      <c r="I125" s="161" t="s">
        <v>133</v>
      </c>
      <c r="J125" s="161" t="s">
        <v>227</v>
      </c>
      <c r="K125" s="162" t="s">
        <v>409</v>
      </c>
      <c r="L125" s="160" t="s">
        <v>619</v>
      </c>
      <c r="M125" s="215">
        <v>150</v>
      </c>
      <c r="N125" s="215">
        <f t="shared" si="1"/>
        <v>180</v>
      </c>
      <c r="O125" s="164" t="s">
        <v>42</v>
      </c>
      <c r="P125" s="160"/>
      <c r="Q125" s="165" t="s">
        <v>2</v>
      </c>
      <c r="R125" s="166">
        <v>1</v>
      </c>
    </row>
    <row r="126" spans="1:18" ht="16.5">
      <c r="A126" s="159" t="s">
        <v>121</v>
      </c>
      <c r="B126" s="160" t="s">
        <v>598</v>
      </c>
      <c r="C126" s="160" t="s">
        <v>620</v>
      </c>
      <c r="D126" s="161" t="s">
        <v>600</v>
      </c>
      <c r="E126" s="161" t="str">
        <f>RIGHT(Таблица68[[#This Row],[Полное  наименование]],12)</f>
        <v>SCA 50 D STR</v>
      </c>
      <c r="F126" s="161" t="s">
        <v>24</v>
      </c>
      <c r="G126" s="161">
        <v>50</v>
      </c>
      <c r="H126" s="161">
        <v>52</v>
      </c>
      <c r="I126" s="161" t="s">
        <v>133</v>
      </c>
      <c r="J126" s="161" t="s">
        <v>227</v>
      </c>
      <c r="K126" s="162" t="s">
        <v>409</v>
      </c>
      <c r="L126" s="160" t="s">
        <v>621</v>
      </c>
      <c r="M126" s="215">
        <v>175</v>
      </c>
      <c r="N126" s="215">
        <f t="shared" si="1"/>
        <v>210</v>
      </c>
      <c r="O126" s="164" t="s">
        <v>42</v>
      </c>
      <c r="P126" s="160"/>
      <c r="Q126" s="176" t="s">
        <v>4</v>
      </c>
      <c r="R126" s="169">
        <v>2</v>
      </c>
    </row>
    <row r="127" spans="1:18" ht="25.5">
      <c r="A127" s="159" t="s">
        <v>137</v>
      </c>
      <c r="B127" s="160" t="s">
        <v>598</v>
      </c>
      <c r="C127" s="160" t="s">
        <v>622</v>
      </c>
      <c r="D127" s="161" t="s">
        <v>600</v>
      </c>
      <c r="E127" s="161" t="str">
        <f>RIGHT(Таблица68[[#This Row],[Полное  наименование]],12)</f>
        <v>SCA 50 D ANG</v>
      </c>
      <c r="F127" s="161" t="s">
        <v>41</v>
      </c>
      <c r="G127" s="161">
        <v>50</v>
      </c>
      <c r="H127" s="161">
        <v>52</v>
      </c>
      <c r="I127" s="161" t="s">
        <v>133</v>
      </c>
      <c r="J127" s="161" t="s">
        <v>227</v>
      </c>
      <c r="K127" s="162" t="s">
        <v>409</v>
      </c>
      <c r="L127" s="160" t="s">
        <v>623</v>
      </c>
      <c r="M127" s="215">
        <v>175</v>
      </c>
      <c r="N127" s="215">
        <f t="shared" si="1"/>
        <v>210</v>
      </c>
      <c r="O127" s="164" t="s">
        <v>42</v>
      </c>
      <c r="P127" s="160"/>
      <c r="Q127" s="165" t="s">
        <v>2</v>
      </c>
      <c r="R127" s="166">
        <v>1</v>
      </c>
    </row>
    <row r="128" spans="1:18" ht="16.5">
      <c r="A128" s="159" t="s">
        <v>122</v>
      </c>
      <c r="B128" s="160" t="s">
        <v>598</v>
      </c>
      <c r="C128" s="160" t="s">
        <v>624</v>
      </c>
      <c r="D128" s="161" t="s">
        <v>600</v>
      </c>
      <c r="E128" s="161" t="str">
        <f>RIGHT(Таблица68[[#This Row],[Полное  наименование]],12)</f>
        <v>SCA 65 D STR</v>
      </c>
      <c r="F128" s="161" t="s">
        <v>24</v>
      </c>
      <c r="G128" s="161">
        <v>65</v>
      </c>
      <c r="H128" s="161">
        <v>52</v>
      </c>
      <c r="I128" s="161" t="s">
        <v>133</v>
      </c>
      <c r="J128" s="161" t="s">
        <v>227</v>
      </c>
      <c r="K128" s="162" t="s">
        <v>409</v>
      </c>
      <c r="L128" s="160" t="s">
        <v>625</v>
      </c>
      <c r="M128" s="215">
        <v>255</v>
      </c>
      <c r="N128" s="215">
        <f t="shared" si="1"/>
        <v>306</v>
      </c>
      <c r="O128" s="164" t="s">
        <v>42</v>
      </c>
      <c r="P128" s="160"/>
      <c r="Q128" s="176" t="s">
        <v>4</v>
      </c>
      <c r="R128" s="169">
        <v>2</v>
      </c>
    </row>
    <row r="129" spans="1:18" ht="25.5">
      <c r="A129" s="159" t="s">
        <v>138</v>
      </c>
      <c r="B129" s="160" t="s">
        <v>598</v>
      </c>
      <c r="C129" s="160" t="s">
        <v>626</v>
      </c>
      <c r="D129" s="161" t="s">
        <v>600</v>
      </c>
      <c r="E129" s="161" t="str">
        <f>RIGHT(Таблица68[[#This Row],[Полное  наименование]],12)</f>
        <v>SCA 65 D ANG</v>
      </c>
      <c r="F129" s="161" t="s">
        <v>41</v>
      </c>
      <c r="G129" s="161">
        <v>65</v>
      </c>
      <c r="H129" s="161">
        <v>52</v>
      </c>
      <c r="I129" s="161" t="s">
        <v>133</v>
      </c>
      <c r="J129" s="161" t="s">
        <v>227</v>
      </c>
      <c r="K129" s="162" t="s">
        <v>409</v>
      </c>
      <c r="L129" s="160" t="s">
        <v>627</v>
      </c>
      <c r="M129" s="215">
        <v>255</v>
      </c>
      <c r="N129" s="215">
        <f t="shared" si="1"/>
        <v>306</v>
      </c>
      <c r="O129" s="164" t="s">
        <v>42</v>
      </c>
      <c r="P129" s="160"/>
      <c r="Q129" s="165" t="s">
        <v>2</v>
      </c>
      <c r="R129" s="166">
        <v>1</v>
      </c>
    </row>
    <row r="130" spans="1:18" ht="16.5">
      <c r="A130" s="159" t="s">
        <v>123</v>
      </c>
      <c r="B130" s="160" t="s">
        <v>598</v>
      </c>
      <c r="C130" s="160" t="s">
        <v>628</v>
      </c>
      <c r="D130" s="161" t="s">
        <v>600</v>
      </c>
      <c r="E130" s="161" t="str">
        <f>RIGHT(Таблица68[[#This Row],[Полное  наименование]],12)</f>
        <v>SCA 80 D STR</v>
      </c>
      <c r="F130" s="161" t="s">
        <v>24</v>
      </c>
      <c r="G130" s="161">
        <v>80</v>
      </c>
      <c r="H130" s="161">
        <v>52</v>
      </c>
      <c r="I130" s="161" t="s">
        <v>133</v>
      </c>
      <c r="J130" s="161" t="s">
        <v>227</v>
      </c>
      <c r="K130" s="162" t="s">
        <v>409</v>
      </c>
      <c r="L130" s="160" t="s">
        <v>629</v>
      </c>
      <c r="M130" s="215">
        <v>290</v>
      </c>
      <c r="N130" s="215">
        <f t="shared" si="1"/>
        <v>348</v>
      </c>
      <c r="O130" s="164" t="s">
        <v>42</v>
      </c>
      <c r="P130" s="160"/>
      <c r="Q130" s="176" t="s">
        <v>4</v>
      </c>
      <c r="R130" s="169">
        <v>2</v>
      </c>
    </row>
    <row r="131" spans="1:18" ht="25.5">
      <c r="A131" s="159" t="s">
        <v>139</v>
      </c>
      <c r="B131" s="160" t="s">
        <v>598</v>
      </c>
      <c r="C131" s="160" t="s">
        <v>630</v>
      </c>
      <c r="D131" s="161" t="s">
        <v>600</v>
      </c>
      <c r="E131" s="161" t="str">
        <f>RIGHT(Таблица68[[#This Row],[Полное  наименование]],12)</f>
        <v>SCA 80 D ANG</v>
      </c>
      <c r="F131" s="161" t="s">
        <v>41</v>
      </c>
      <c r="G131" s="161">
        <v>80</v>
      </c>
      <c r="H131" s="161">
        <v>52</v>
      </c>
      <c r="I131" s="161" t="s">
        <v>133</v>
      </c>
      <c r="J131" s="161" t="s">
        <v>227</v>
      </c>
      <c r="K131" s="162" t="s">
        <v>409</v>
      </c>
      <c r="L131" s="160" t="s">
        <v>631</v>
      </c>
      <c r="M131" s="215">
        <v>290</v>
      </c>
      <c r="N131" s="215">
        <f t="shared" si="1"/>
        <v>348</v>
      </c>
      <c r="O131" s="164" t="s">
        <v>42</v>
      </c>
      <c r="P131" s="160"/>
      <c r="Q131" s="165" t="s">
        <v>2</v>
      </c>
      <c r="R131" s="166">
        <v>1</v>
      </c>
    </row>
    <row r="132" spans="1:18" s="175" customFormat="1" ht="25.5">
      <c r="A132" s="159" t="s">
        <v>124</v>
      </c>
      <c r="B132" s="160" t="s">
        <v>598</v>
      </c>
      <c r="C132" s="160" t="s">
        <v>632</v>
      </c>
      <c r="D132" s="161" t="s">
        <v>600</v>
      </c>
      <c r="E132" s="161" t="str">
        <f>RIGHT(Таблица68[[#This Row],[Полное  наименование]],13)</f>
        <v>SCA 100 D STR</v>
      </c>
      <c r="F132" s="161" t="s">
        <v>24</v>
      </c>
      <c r="G132" s="161">
        <v>100</v>
      </c>
      <c r="H132" s="161">
        <v>52</v>
      </c>
      <c r="I132" s="161" t="s">
        <v>133</v>
      </c>
      <c r="J132" s="161" t="s">
        <v>227</v>
      </c>
      <c r="K132" s="162" t="s">
        <v>409</v>
      </c>
      <c r="L132" s="160" t="s">
        <v>633</v>
      </c>
      <c r="M132" s="215">
        <v>480</v>
      </c>
      <c r="N132" s="215">
        <f t="shared" ref="N132:N195" si="2">M132*1.2</f>
        <v>576</v>
      </c>
      <c r="O132" s="164" t="s">
        <v>42</v>
      </c>
      <c r="P132" s="174"/>
      <c r="Q132" s="173" t="s">
        <v>6</v>
      </c>
      <c r="R132" s="169">
        <v>3</v>
      </c>
    </row>
    <row r="133" spans="1:18" s="175" customFormat="1" ht="37.35" customHeight="1">
      <c r="A133" s="159" t="s">
        <v>140</v>
      </c>
      <c r="B133" s="160" t="s">
        <v>598</v>
      </c>
      <c r="C133" s="160" t="s">
        <v>634</v>
      </c>
      <c r="D133" s="161" t="s">
        <v>600</v>
      </c>
      <c r="E133" s="161" t="str">
        <f>RIGHT(Таблица68[[#This Row],[Полное  наименование]],13)</f>
        <v>SCA 100 D ANG</v>
      </c>
      <c r="F133" s="161" t="s">
        <v>41</v>
      </c>
      <c r="G133" s="161">
        <v>100</v>
      </c>
      <c r="H133" s="161">
        <v>52</v>
      </c>
      <c r="I133" s="161" t="s">
        <v>133</v>
      </c>
      <c r="J133" s="161" t="s">
        <v>227</v>
      </c>
      <c r="K133" s="162" t="s">
        <v>409</v>
      </c>
      <c r="L133" s="160" t="s">
        <v>635</v>
      </c>
      <c r="M133" s="215">
        <v>480</v>
      </c>
      <c r="N133" s="215">
        <f t="shared" si="2"/>
        <v>576</v>
      </c>
      <c r="O133" s="164" t="s">
        <v>42</v>
      </c>
      <c r="P133" s="174"/>
      <c r="Q133" s="165" t="s">
        <v>2</v>
      </c>
      <c r="R133" s="169">
        <v>1</v>
      </c>
    </row>
    <row r="134" spans="1:18" s="175" customFormat="1" ht="25.5">
      <c r="A134" s="159" t="s">
        <v>125</v>
      </c>
      <c r="B134" s="160" t="s">
        <v>598</v>
      </c>
      <c r="C134" s="160" t="s">
        <v>636</v>
      </c>
      <c r="D134" s="161" t="s">
        <v>600</v>
      </c>
      <c r="E134" s="161" t="str">
        <f>RIGHT(Таблица68[[#This Row],[Полное  наименование]],13)</f>
        <v>SCA 125 D STR</v>
      </c>
      <c r="F134" s="161" t="s">
        <v>24</v>
      </c>
      <c r="G134" s="161">
        <v>125</v>
      </c>
      <c r="H134" s="161">
        <v>52</v>
      </c>
      <c r="I134" s="161" t="s">
        <v>133</v>
      </c>
      <c r="J134" s="161" t="s">
        <v>227</v>
      </c>
      <c r="K134" s="162" t="s">
        <v>409</v>
      </c>
      <c r="L134" s="160" t="s">
        <v>637</v>
      </c>
      <c r="M134" s="215">
        <v>990</v>
      </c>
      <c r="N134" s="215">
        <f t="shared" si="2"/>
        <v>1188</v>
      </c>
      <c r="O134" s="164" t="s">
        <v>42</v>
      </c>
      <c r="P134" s="174"/>
      <c r="Q134" s="173" t="s">
        <v>6</v>
      </c>
      <c r="R134" s="169">
        <v>3</v>
      </c>
    </row>
    <row r="135" spans="1:18" s="175" customFormat="1" ht="29.85" customHeight="1">
      <c r="A135" s="159" t="s">
        <v>141</v>
      </c>
      <c r="B135" s="160" t="s">
        <v>598</v>
      </c>
      <c r="C135" s="160" t="s">
        <v>638</v>
      </c>
      <c r="D135" s="161" t="s">
        <v>600</v>
      </c>
      <c r="E135" s="161" t="str">
        <f>RIGHT(Таблица68[[#This Row],[Полное  наименование]],13)</f>
        <v>SCA 125 D ANG</v>
      </c>
      <c r="F135" s="161" t="s">
        <v>41</v>
      </c>
      <c r="G135" s="161">
        <v>125</v>
      </c>
      <c r="H135" s="161">
        <v>52</v>
      </c>
      <c r="I135" s="161" t="s">
        <v>133</v>
      </c>
      <c r="J135" s="161" t="s">
        <v>227</v>
      </c>
      <c r="K135" s="162" t="s">
        <v>409</v>
      </c>
      <c r="L135" s="160" t="s">
        <v>639</v>
      </c>
      <c r="M135" s="215">
        <v>990</v>
      </c>
      <c r="N135" s="215">
        <f t="shared" si="2"/>
        <v>1188</v>
      </c>
      <c r="O135" s="164" t="s">
        <v>42</v>
      </c>
      <c r="P135" s="174"/>
      <c r="Q135" s="176" t="s">
        <v>4</v>
      </c>
      <c r="R135" s="169">
        <v>2</v>
      </c>
    </row>
    <row r="136" spans="1:18" s="175" customFormat="1" ht="25.5">
      <c r="A136" s="159" t="s">
        <v>126</v>
      </c>
      <c r="B136" s="160" t="s">
        <v>598</v>
      </c>
      <c r="C136" s="160" t="s">
        <v>640</v>
      </c>
      <c r="D136" s="161" t="s">
        <v>600</v>
      </c>
      <c r="E136" s="161" t="str">
        <f>RIGHT(Таблица68[[#This Row],[Полное  наименование]],13)</f>
        <v>SCA 150 D STR</v>
      </c>
      <c r="F136" s="161" t="s">
        <v>24</v>
      </c>
      <c r="G136" s="161">
        <v>150</v>
      </c>
      <c r="H136" s="161">
        <v>52</v>
      </c>
      <c r="I136" s="161" t="s">
        <v>133</v>
      </c>
      <c r="J136" s="161" t="s">
        <v>227</v>
      </c>
      <c r="K136" s="162" t="s">
        <v>409</v>
      </c>
      <c r="L136" s="160" t="s">
        <v>641</v>
      </c>
      <c r="M136" s="215">
        <v>1400</v>
      </c>
      <c r="N136" s="215">
        <f t="shared" si="2"/>
        <v>1680</v>
      </c>
      <c r="O136" s="164" t="s">
        <v>42</v>
      </c>
      <c r="P136" s="174"/>
      <c r="Q136" s="173" t="s">
        <v>6</v>
      </c>
      <c r="R136" s="169">
        <v>3</v>
      </c>
    </row>
    <row r="137" spans="1:18" s="175" customFormat="1" ht="28.7" customHeight="1">
      <c r="A137" s="159" t="s">
        <v>142</v>
      </c>
      <c r="B137" s="160" t="s">
        <v>598</v>
      </c>
      <c r="C137" s="160" t="s">
        <v>642</v>
      </c>
      <c r="D137" s="161" t="s">
        <v>600</v>
      </c>
      <c r="E137" s="161" t="str">
        <f>RIGHT(Таблица68[[#This Row],[Полное  наименование]],13)</f>
        <v>SCA 150 D ANG</v>
      </c>
      <c r="F137" s="161" t="s">
        <v>41</v>
      </c>
      <c r="G137" s="161">
        <v>150</v>
      </c>
      <c r="H137" s="161">
        <v>52</v>
      </c>
      <c r="I137" s="161" t="s">
        <v>133</v>
      </c>
      <c r="J137" s="161" t="s">
        <v>227</v>
      </c>
      <c r="K137" s="162" t="s">
        <v>409</v>
      </c>
      <c r="L137" s="160" t="s">
        <v>643</v>
      </c>
      <c r="M137" s="215">
        <v>1400</v>
      </c>
      <c r="N137" s="215">
        <f t="shared" si="2"/>
        <v>1680</v>
      </c>
      <c r="O137" s="164" t="s">
        <v>42</v>
      </c>
      <c r="P137" s="174"/>
      <c r="Q137" s="173" t="s">
        <v>6</v>
      </c>
      <c r="R137" s="169">
        <v>3</v>
      </c>
    </row>
    <row r="138" spans="1:18" ht="16.5">
      <c r="A138" s="159" t="s">
        <v>127</v>
      </c>
      <c r="B138" s="160" t="s">
        <v>598</v>
      </c>
      <c r="C138" s="160" t="s">
        <v>632</v>
      </c>
      <c r="D138" s="161" t="s">
        <v>600</v>
      </c>
      <c r="E138" s="161" t="str">
        <f>RIGHT(Таблица68[[#This Row],[Полное  наименование]],13)</f>
        <v>SCA 100 D STR</v>
      </c>
      <c r="F138" s="161" t="s">
        <v>24</v>
      </c>
      <c r="G138" s="161">
        <v>100</v>
      </c>
      <c r="H138" s="161">
        <v>40</v>
      </c>
      <c r="I138" s="161" t="s">
        <v>133</v>
      </c>
      <c r="J138" s="161" t="s">
        <v>227</v>
      </c>
      <c r="K138" s="162" t="s">
        <v>409</v>
      </c>
      <c r="L138" s="160" t="s">
        <v>644</v>
      </c>
      <c r="M138" s="215">
        <v>420</v>
      </c>
      <c r="N138" s="215">
        <f t="shared" si="2"/>
        <v>504</v>
      </c>
      <c r="O138" s="164" t="s">
        <v>42</v>
      </c>
      <c r="P138" s="160"/>
      <c r="Q138" s="176" t="s">
        <v>4</v>
      </c>
      <c r="R138" s="169">
        <v>2</v>
      </c>
    </row>
    <row r="139" spans="1:18" ht="18.75" customHeight="1">
      <c r="A139" s="159" t="s">
        <v>143</v>
      </c>
      <c r="B139" s="160" t="s">
        <v>598</v>
      </c>
      <c r="C139" s="160" t="s">
        <v>634</v>
      </c>
      <c r="D139" s="161" t="s">
        <v>600</v>
      </c>
      <c r="E139" s="161" t="str">
        <f>RIGHT(Таблица68[[#This Row],[Полное  наименование]],13)</f>
        <v>SCA 100 D ANG</v>
      </c>
      <c r="F139" s="161" t="s">
        <v>41</v>
      </c>
      <c r="G139" s="161">
        <v>100</v>
      </c>
      <c r="H139" s="161">
        <v>40</v>
      </c>
      <c r="I139" s="161" t="s">
        <v>133</v>
      </c>
      <c r="J139" s="161" t="s">
        <v>227</v>
      </c>
      <c r="K139" s="162" t="s">
        <v>409</v>
      </c>
      <c r="L139" s="160" t="s">
        <v>645</v>
      </c>
      <c r="M139" s="215">
        <v>420</v>
      </c>
      <c r="N139" s="215">
        <f t="shared" si="2"/>
        <v>504</v>
      </c>
      <c r="O139" s="164" t="s">
        <v>42</v>
      </c>
      <c r="P139" s="160"/>
      <c r="Q139" s="165" t="s">
        <v>2</v>
      </c>
      <c r="R139" s="166">
        <v>1</v>
      </c>
    </row>
    <row r="140" spans="1:18" ht="25.5">
      <c r="A140" s="159" t="s">
        <v>128</v>
      </c>
      <c r="B140" s="160" t="s">
        <v>598</v>
      </c>
      <c r="C140" s="160" t="s">
        <v>636</v>
      </c>
      <c r="D140" s="161" t="s">
        <v>600</v>
      </c>
      <c r="E140" s="161" t="str">
        <f>RIGHT(Таблица68[[#This Row],[Полное  наименование]],13)</f>
        <v>SCA 125 D STR</v>
      </c>
      <c r="F140" s="161" t="s">
        <v>24</v>
      </c>
      <c r="G140" s="161">
        <v>125</v>
      </c>
      <c r="H140" s="161">
        <v>40</v>
      </c>
      <c r="I140" s="161" t="s">
        <v>133</v>
      </c>
      <c r="J140" s="161" t="s">
        <v>227</v>
      </c>
      <c r="K140" s="162" t="s">
        <v>409</v>
      </c>
      <c r="L140" s="160" t="s">
        <v>646</v>
      </c>
      <c r="M140" s="215">
        <v>830</v>
      </c>
      <c r="N140" s="215">
        <f t="shared" si="2"/>
        <v>996</v>
      </c>
      <c r="O140" s="164" t="s">
        <v>42</v>
      </c>
      <c r="P140" s="160"/>
      <c r="Q140" s="173" t="s">
        <v>6</v>
      </c>
      <c r="R140" s="169">
        <v>3</v>
      </c>
    </row>
    <row r="141" spans="1:18" ht="16.5" customHeight="1">
      <c r="A141" s="159" t="s">
        <v>144</v>
      </c>
      <c r="B141" s="160" t="s">
        <v>598</v>
      </c>
      <c r="C141" s="160" t="s">
        <v>638</v>
      </c>
      <c r="D141" s="161" t="s">
        <v>600</v>
      </c>
      <c r="E141" s="161" t="str">
        <f>RIGHT(Таблица68[[#This Row],[Полное  наименование]],13)</f>
        <v>SCA 125 D ANG</v>
      </c>
      <c r="F141" s="161" t="s">
        <v>41</v>
      </c>
      <c r="G141" s="161">
        <v>125</v>
      </c>
      <c r="H141" s="161">
        <v>40</v>
      </c>
      <c r="I141" s="161" t="s">
        <v>133</v>
      </c>
      <c r="J141" s="161" t="s">
        <v>227</v>
      </c>
      <c r="K141" s="162" t="s">
        <v>409</v>
      </c>
      <c r="L141" s="160" t="s">
        <v>647</v>
      </c>
      <c r="M141" s="215">
        <v>830</v>
      </c>
      <c r="N141" s="215">
        <f t="shared" si="2"/>
        <v>996</v>
      </c>
      <c r="O141" s="164" t="s">
        <v>42</v>
      </c>
      <c r="P141" s="160"/>
      <c r="Q141" s="176" t="s">
        <v>4</v>
      </c>
      <c r="R141" s="169">
        <v>2</v>
      </c>
    </row>
    <row r="142" spans="1:18" ht="25.5">
      <c r="A142" s="159" t="s">
        <v>129</v>
      </c>
      <c r="B142" s="160" t="s">
        <v>598</v>
      </c>
      <c r="C142" s="160" t="s">
        <v>640</v>
      </c>
      <c r="D142" s="161" t="s">
        <v>600</v>
      </c>
      <c r="E142" s="161" t="str">
        <f>RIGHT(Таблица68[[#This Row],[Полное  наименование]],13)</f>
        <v>SCA 150 D STR</v>
      </c>
      <c r="F142" s="161" t="s">
        <v>24</v>
      </c>
      <c r="G142" s="161">
        <v>150</v>
      </c>
      <c r="H142" s="161">
        <v>40</v>
      </c>
      <c r="I142" s="161" t="s">
        <v>133</v>
      </c>
      <c r="J142" s="161" t="s">
        <v>227</v>
      </c>
      <c r="K142" s="162" t="s">
        <v>409</v>
      </c>
      <c r="L142" s="160" t="s">
        <v>648</v>
      </c>
      <c r="M142" s="215">
        <v>1200</v>
      </c>
      <c r="N142" s="215">
        <f t="shared" si="2"/>
        <v>1440</v>
      </c>
      <c r="O142" s="164" t="s">
        <v>42</v>
      </c>
      <c r="P142" s="160"/>
      <c r="Q142" s="173" t="s">
        <v>6</v>
      </c>
      <c r="R142" s="169">
        <v>3</v>
      </c>
    </row>
    <row r="143" spans="1:18" ht="15.75" customHeight="1">
      <c r="A143" s="159" t="s">
        <v>145</v>
      </c>
      <c r="B143" s="160" t="s">
        <v>598</v>
      </c>
      <c r="C143" s="160" t="s">
        <v>642</v>
      </c>
      <c r="D143" s="161" t="s">
        <v>600</v>
      </c>
      <c r="E143" s="161" t="str">
        <f>RIGHT(Таблица68[[#This Row],[Полное  наименование]],13)</f>
        <v>SCA 150 D ANG</v>
      </c>
      <c r="F143" s="161" t="s">
        <v>41</v>
      </c>
      <c r="G143" s="161">
        <v>150</v>
      </c>
      <c r="H143" s="161">
        <v>40</v>
      </c>
      <c r="I143" s="161" t="s">
        <v>133</v>
      </c>
      <c r="J143" s="161" t="s">
        <v>227</v>
      </c>
      <c r="K143" s="162" t="s">
        <v>409</v>
      </c>
      <c r="L143" s="160" t="s">
        <v>649</v>
      </c>
      <c r="M143" s="215">
        <v>1200</v>
      </c>
      <c r="N143" s="215">
        <f t="shared" si="2"/>
        <v>1440</v>
      </c>
      <c r="O143" s="164" t="s">
        <v>42</v>
      </c>
      <c r="P143" s="160"/>
      <c r="Q143" s="173" t="s">
        <v>6</v>
      </c>
      <c r="R143" s="169">
        <v>3</v>
      </c>
    </row>
    <row r="144" spans="1:18" ht="25.5">
      <c r="A144" s="159" t="s">
        <v>154</v>
      </c>
      <c r="B144" s="160" t="s">
        <v>650</v>
      </c>
      <c r="C144" s="160" t="s">
        <v>651</v>
      </c>
      <c r="D144" s="161" t="s">
        <v>652</v>
      </c>
      <c r="E144" s="161" t="str">
        <f>RIGHT(Таблица68[[#This Row],[Полное  наименование]],12)</f>
        <v>FIA 15 D STR</v>
      </c>
      <c r="F144" s="161" t="s">
        <v>24</v>
      </c>
      <c r="G144" s="161">
        <v>15</v>
      </c>
      <c r="H144" s="161">
        <v>52</v>
      </c>
      <c r="I144" s="161" t="s">
        <v>133</v>
      </c>
      <c r="J144" s="161" t="s">
        <v>227</v>
      </c>
      <c r="K144" s="162" t="s">
        <v>409</v>
      </c>
      <c r="L144" s="160" t="s">
        <v>653</v>
      </c>
      <c r="M144" s="215">
        <v>45</v>
      </c>
      <c r="N144" s="215">
        <f t="shared" si="2"/>
        <v>54</v>
      </c>
      <c r="O144" s="164" t="s">
        <v>42</v>
      </c>
      <c r="P144" s="160"/>
      <c r="Q144" s="165" t="s">
        <v>2</v>
      </c>
      <c r="R144" s="166">
        <v>1</v>
      </c>
    </row>
    <row r="145" spans="1:18" ht="16.5">
      <c r="A145" s="159" t="s">
        <v>189</v>
      </c>
      <c r="B145" s="160" t="s">
        <v>650</v>
      </c>
      <c r="C145" s="160" t="s">
        <v>654</v>
      </c>
      <c r="D145" s="161" t="s">
        <v>652</v>
      </c>
      <c r="E145" s="161" t="str">
        <f>RIGHT(Таблица68[[#This Row],[Полное  наименование]],12)</f>
        <v>FIA 15 D ANG</v>
      </c>
      <c r="F145" s="161" t="s">
        <v>41</v>
      </c>
      <c r="G145" s="161">
        <v>15</v>
      </c>
      <c r="H145" s="161">
        <v>52</v>
      </c>
      <c r="I145" s="161" t="s">
        <v>133</v>
      </c>
      <c r="J145" s="161" t="s">
        <v>227</v>
      </c>
      <c r="K145" s="162" t="s">
        <v>409</v>
      </c>
      <c r="L145" s="160" t="s">
        <v>655</v>
      </c>
      <c r="M145" s="215">
        <v>45</v>
      </c>
      <c r="N145" s="215">
        <f t="shared" si="2"/>
        <v>54</v>
      </c>
      <c r="O145" s="164" t="s">
        <v>42</v>
      </c>
      <c r="P145" s="160"/>
      <c r="Q145" s="176" t="s">
        <v>4</v>
      </c>
      <c r="R145" s="169">
        <v>2</v>
      </c>
    </row>
    <row r="146" spans="1:18" ht="25.5">
      <c r="A146" s="159" t="s">
        <v>156</v>
      </c>
      <c r="B146" s="160" t="s">
        <v>650</v>
      </c>
      <c r="C146" s="160" t="s">
        <v>656</v>
      </c>
      <c r="D146" s="161" t="s">
        <v>652</v>
      </c>
      <c r="E146" s="161" t="str">
        <f>RIGHT(Таблица68[[#This Row],[Полное  наименование]],12)</f>
        <v>FIA 20 D STR</v>
      </c>
      <c r="F146" s="161" t="s">
        <v>24</v>
      </c>
      <c r="G146" s="161">
        <v>20</v>
      </c>
      <c r="H146" s="161">
        <v>52</v>
      </c>
      <c r="I146" s="161" t="s">
        <v>133</v>
      </c>
      <c r="J146" s="161" t="s">
        <v>227</v>
      </c>
      <c r="K146" s="162" t="s">
        <v>409</v>
      </c>
      <c r="L146" s="160" t="s">
        <v>657</v>
      </c>
      <c r="M146" s="215">
        <v>51</v>
      </c>
      <c r="N146" s="215">
        <f t="shared" si="2"/>
        <v>61.199999999999996</v>
      </c>
      <c r="O146" s="164" t="s">
        <v>42</v>
      </c>
      <c r="P146" s="160"/>
      <c r="Q146" s="165" t="s">
        <v>2</v>
      </c>
      <c r="R146" s="166">
        <v>1</v>
      </c>
    </row>
    <row r="147" spans="1:18" ht="16.5">
      <c r="A147" s="159" t="s">
        <v>191</v>
      </c>
      <c r="B147" s="160" t="s">
        <v>650</v>
      </c>
      <c r="C147" s="160" t="s">
        <v>658</v>
      </c>
      <c r="D147" s="161" t="s">
        <v>652</v>
      </c>
      <c r="E147" s="161" t="str">
        <f>RIGHT(Таблица68[[#This Row],[Полное  наименование]],12)</f>
        <v>FIA 20 D ANG</v>
      </c>
      <c r="F147" s="161" t="s">
        <v>41</v>
      </c>
      <c r="G147" s="161">
        <v>20</v>
      </c>
      <c r="H147" s="161">
        <v>52</v>
      </c>
      <c r="I147" s="161" t="s">
        <v>133</v>
      </c>
      <c r="J147" s="161" t="s">
        <v>227</v>
      </c>
      <c r="K147" s="162" t="s">
        <v>409</v>
      </c>
      <c r="L147" s="160" t="s">
        <v>659</v>
      </c>
      <c r="M147" s="215">
        <v>51</v>
      </c>
      <c r="N147" s="215">
        <f t="shared" si="2"/>
        <v>61.199999999999996</v>
      </c>
      <c r="O147" s="164" t="s">
        <v>42</v>
      </c>
      <c r="P147" s="160"/>
      <c r="Q147" s="176" t="s">
        <v>4</v>
      </c>
      <c r="R147" s="169">
        <v>2</v>
      </c>
    </row>
    <row r="148" spans="1:18" ht="25.5">
      <c r="A148" s="159" t="s">
        <v>158</v>
      </c>
      <c r="B148" s="160" t="s">
        <v>650</v>
      </c>
      <c r="C148" s="160" t="s">
        <v>660</v>
      </c>
      <c r="D148" s="161" t="s">
        <v>652</v>
      </c>
      <c r="E148" s="161" t="str">
        <f>RIGHT(Таблица68[[#This Row],[Полное  наименование]],12)</f>
        <v>FIA 25 D STR</v>
      </c>
      <c r="F148" s="161" t="s">
        <v>24</v>
      </c>
      <c r="G148" s="161">
        <v>25</v>
      </c>
      <c r="H148" s="161">
        <v>52</v>
      </c>
      <c r="I148" s="161" t="s">
        <v>133</v>
      </c>
      <c r="J148" s="161" t="s">
        <v>227</v>
      </c>
      <c r="K148" s="162" t="s">
        <v>409</v>
      </c>
      <c r="L148" s="160" t="s">
        <v>661</v>
      </c>
      <c r="M148" s="215">
        <v>62</v>
      </c>
      <c r="N148" s="215">
        <f t="shared" si="2"/>
        <v>74.399999999999991</v>
      </c>
      <c r="O148" s="164" t="s">
        <v>42</v>
      </c>
      <c r="P148" s="160"/>
      <c r="Q148" s="165" t="s">
        <v>2</v>
      </c>
      <c r="R148" s="166">
        <v>1</v>
      </c>
    </row>
    <row r="149" spans="1:18" ht="16.5">
      <c r="A149" s="159" t="s">
        <v>193</v>
      </c>
      <c r="B149" s="160" t="s">
        <v>650</v>
      </c>
      <c r="C149" s="160" t="s">
        <v>662</v>
      </c>
      <c r="D149" s="161" t="s">
        <v>652</v>
      </c>
      <c r="E149" s="161" t="str">
        <f>RIGHT(Таблица68[[#This Row],[Полное  наименование]],12)</f>
        <v>FIA 25 D ANG</v>
      </c>
      <c r="F149" s="161" t="s">
        <v>41</v>
      </c>
      <c r="G149" s="161">
        <v>25</v>
      </c>
      <c r="H149" s="161">
        <v>52</v>
      </c>
      <c r="I149" s="161" t="s">
        <v>133</v>
      </c>
      <c r="J149" s="161" t="s">
        <v>227</v>
      </c>
      <c r="K149" s="162" t="s">
        <v>409</v>
      </c>
      <c r="L149" s="160" t="s">
        <v>663</v>
      </c>
      <c r="M149" s="215">
        <v>62</v>
      </c>
      <c r="N149" s="215">
        <f t="shared" si="2"/>
        <v>74.399999999999991</v>
      </c>
      <c r="O149" s="164" t="s">
        <v>42</v>
      </c>
      <c r="P149" s="160"/>
      <c r="Q149" s="176" t="s">
        <v>4</v>
      </c>
      <c r="R149" s="169">
        <v>2</v>
      </c>
    </row>
    <row r="150" spans="1:18" ht="25.5">
      <c r="A150" s="159" t="s">
        <v>160</v>
      </c>
      <c r="B150" s="160" t="s">
        <v>650</v>
      </c>
      <c r="C150" s="160" t="s">
        <v>664</v>
      </c>
      <c r="D150" s="161" t="s">
        <v>652</v>
      </c>
      <c r="E150" s="161" t="str">
        <f>RIGHT(Таблица68[[#This Row],[Полное  наименование]],12)</f>
        <v>FIA 32 D STR</v>
      </c>
      <c r="F150" s="161" t="s">
        <v>24</v>
      </c>
      <c r="G150" s="161">
        <v>32</v>
      </c>
      <c r="H150" s="161">
        <v>52</v>
      </c>
      <c r="I150" s="161" t="s">
        <v>133</v>
      </c>
      <c r="J150" s="161" t="s">
        <v>227</v>
      </c>
      <c r="K150" s="162" t="s">
        <v>409</v>
      </c>
      <c r="L150" s="160" t="s">
        <v>665</v>
      </c>
      <c r="M150" s="215">
        <v>80</v>
      </c>
      <c r="N150" s="215">
        <f t="shared" si="2"/>
        <v>96</v>
      </c>
      <c r="O150" s="164" t="s">
        <v>42</v>
      </c>
      <c r="P150" s="160"/>
      <c r="Q150" s="165" t="s">
        <v>2</v>
      </c>
      <c r="R150" s="166">
        <v>1</v>
      </c>
    </row>
    <row r="151" spans="1:18" ht="16.5">
      <c r="A151" s="159" t="s">
        <v>195</v>
      </c>
      <c r="B151" s="160" t="s">
        <v>650</v>
      </c>
      <c r="C151" s="160" t="s">
        <v>666</v>
      </c>
      <c r="D151" s="161" t="s">
        <v>652</v>
      </c>
      <c r="E151" s="161" t="str">
        <f>RIGHT(Таблица68[[#This Row],[Полное  наименование]],12)</f>
        <v>FIA 32 D ANG</v>
      </c>
      <c r="F151" s="161" t="s">
        <v>41</v>
      </c>
      <c r="G151" s="161">
        <v>32</v>
      </c>
      <c r="H151" s="161">
        <v>52</v>
      </c>
      <c r="I151" s="161" t="s">
        <v>133</v>
      </c>
      <c r="J151" s="161" t="s">
        <v>227</v>
      </c>
      <c r="K151" s="162" t="s">
        <v>409</v>
      </c>
      <c r="L151" s="160" t="s">
        <v>667</v>
      </c>
      <c r="M151" s="215">
        <v>80</v>
      </c>
      <c r="N151" s="215">
        <f t="shared" si="2"/>
        <v>96</v>
      </c>
      <c r="O151" s="164" t="s">
        <v>42</v>
      </c>
      <c r="P151" s="160"/>
      <c r="Q151" s="176" t="s">
        <v>4</v>
      </c>
      <c r="R151" s="169">
        <v>2</v>
      </c>
    </row>
    <row r="152" spans="1:18" ht="25.5">
      <c r="A152" s="159" t="s">
        <v>162</v>
      </c>
      <c r="B152" s="160" t="s">
        <v>650</v>
      </c>
      <c r="C152" s="160" t="s">
        <v>668</v>
      </c>
      <c r="D152" s="161" t="s">
        <v>652</v>
      </c>
      <c r="E152" s="161" t="str">
        <f>RIGHT(Таблица68[[#This Row],[Полное  наименование]],12)</f>
        <v>FIA 40 D STR</v>
      </c>
      <c r="F152" s="161" t="s">
        <v>24</v>
      </c>
      <c r="G152" s="161">
        <v>40</v>
      </c>
      <c r="H152" s="161">
        <v>52</v>
      </c>
      <c r="I152" s="161" t="s">
        <v>133</v>
      </c>
      <c r="J152" s="161" t="s">
        <v>227</v>
      </c>
      <c r="K152" s="162" t="s">
        <v>409</v>
      </c>
      <c r="L152" s="160" t="s">
        <v>669</v>
      </c>
      <c r="M152" s="215">
        <v>106</v>
      </c>
      <c r="N152" s="215">
        <f t="shared" si="2"/>
        <v>127.19999999999999</v>
      </c>
      <c r="O152" s="164" t="s">
        <v>42</v>
      </c>
      <c r="P152" s="160"/>
      <c r="Q152" s="165" t="s">
        <v>2</v>
      </c>
      <c r="R152" s="166">
        <v>1</v>
      </c>
    </row>
    <row r="153" spans="1:18" ht="16.5">
      <c r="A153" s="159" t="s">
        <v>197</v>
      </c>
      <c r="B153" s="160" t="s">
        <v>650</v>
      </c>
      <c r="C153" s="160" t="s">
        <v>670</v>
      </c>
      <c r="D153" s="161" t="s">
        <v>652</v>
      </c>
      <c r="E153" s="161" t="str">
        <f>RIGHT(Таблица68[[#This Row],[Полное  наименование]],12)</f>
        <v>FIA 40 D ANG</v>
      </c>
      <c r="F153" s="161" t="s">
        <v>41</v>
      </c>
      <c r="G153" s="161">
        <v>40</v>
      </c>
      <c r="H153" s="161">
        <v>52</v>
      </c>
      <c r="I153" s="161" t="s">
        <v>133</v>
      </c>
      <c r="J153" s="161" t="s">
        <v>227</v>
      </c>
      <c r="K153" s="162" t="s">
        <v>409</v>
      </c>
      <c r="L153" s="160" t="s">
        <v>671</v>
      </c>
      <c r="M153" s="215">
        <v>106</v>
      </c>
      <c r="N153" s="215">
        <f t="shared" si="2"/>
        <v>127.19999999999999</v>
      </c>
      <c r="O153" s="164" t="s">
        <v>42</v>
      </c>
      <c r="P153" s="160"/>
      <c r="Q153" s="176" t="s">
        <v>4</v>
      </c>
      <c r="R153" s="169">
        <v>2</v>
      </c>
    </row>
    <row r="154" spans="1:18" ht="25.5">
      <c r="A154" s="159" t="s">
        <v>164</v>
      </c>
      <c r="B154" s="160" t="s">
        <v>650</v>
      </c>
      <c r="C154" s="160" t="s">
        <v>672</v>
      </c>
      <c r="D154" s="161" t="s">
        <v>652</v>
      </c>
      <c r="E154" s="161" t="str">
        <f>RIGHT(Таблица68[[#This Row],[Полное  наименование]],12)</f>
        <v>FIA 50 D STR</v>
      </c>
      <c r="F154" s="161" t="s">
        <v>24</v>
      </c>
      <c r="G154" s="161">
        <v>50</v>
      </c>
      <c r="H154" s="161">
        <v>52</v>
      </c>
      <c r="I154" s="161" t="s">
        <v>133</v>
      </c>
      <c r="J154" s="161" t="s">
        <v>227</v>
      </c>
      <c r="K154" s="162" t="s">
        <v>409</v>
      </c>
      <c r="L154" s="160" t="s">
        <v>673</v>
      </c>
      <c r="M154" s="215">
        <v>130</v>
      </c>
      <c r="N154" s="215">
        <f t="shared" si="2"/>
        <v>156</v>
      </c>
      <c r="O154" s="164" t="s">
        <v>42</v>
      </c>
      <c r="P154" s="160"/>
      <c r="Q154" s="165" t="s">
        <v>2</v>
      </c>
      <c r="R154" s="166">
        <v>1</v>
      </c>
    </row>
    <row r="155" spans="1:18" ht="16.5">
      <c r="A155" s="159" t="s">
        <v>199</v>
      </c>
      <c r="B155" s="160" t="s">
        <v>650</v>
      </c>
      <c r="C155" s="160" t="s">
        <v>674</v>
      </c>
      <c r="D155" s="161" t="s">
        <v>652</v>
      </c>
      <c r="E155" s="161" t="str">
        <f>RIGHT(Таблица68[[#This Row],[Полное  наименование]],12)</f>
        <v>FIA 50 D ANG</v>
      </c>
      <c r="F155" s="161" t="s">
        <v>41</v>
      </c>
      <c r="G155" s="161">
        <v>50</v>
      </c>
      <c r="H155" s="161">
        <v>52</v>
      </c>
      <c r="I155" s="161" t="s">
        <v>133</v>
      </c>
      <c r="J155" s="161" t="s">
        <v>227</v>
      </c>
      <c r="K155" s="162" t="s">
        <v>409</v>
      </c>
      <c r="L155" s="160" t="s">
        <v>675</v>
      </c>
      <c r="M155" s="215">
        <v>130</v>
      </c>
      <c r="N155" s="215">
        <f t="shared" si="2"/>
        <v>156</v>
      </c>
      <c r="O155" s="164" t="s">
        <v>42</v>
      </c>
      <c r="P155" s="160"/>
      <c r="Q155" s="176" t="s">
        <v>4</v>
      </c>
      <c r="R155" s="169">
        <v>2</v>
      </c>
    </row>
    <row r="156" spans="1:18" ht="25.5">
      <c r="A156" s="159" t="s">
        <v>166</v>
      </c>
      <c r="B156" s="160" t="s">
        <v>650</v>
      </c>
      <c r="C156" s="160" t="s">
        <v>676</v>
      </c>
      <c r="D156" s="161" t="s">
        <v>652</v>
      </c>
      <c r="E156" s="161" t="str">
        <f>RIGHT(Таблица68[[#This Row],[Полное  наименование]],12)</f>
        <v>FIA 65 D STR</v>
      </c>
      <c r="F156" s="161" t="s">
        <v>24</v>
      </c>
      <c r="G156" s="161">
        <v>65</v>
      </c>
      <c r="H156" s="161">
        <v>52</v>
      </c>
      <c r="I156" s="161" t="s">
        <v>133</v>
      </c>
      <c r="J156" s="161" t="s">
        <v>227</v>
      </c>
      <c r="K156" s="162" t="s">
        <v>409</v>
      </c>
      <c r="L156" s="160" t="s">
        <v>677</v>
      </c>
      <c r="M156" s="215">
        <v>176</v>
      </c>
      <c r="N156" s="215">
        <f t="shared" si="2"/>
        <v>211.2</v>
      </c>
      <c r="O156" s="164" t="s">
        <v>42</v>
      </c>
      <c r="P156" s="160"/>
      <c r="Q156" s="165" t="s">
        <v>2</v>
      </c>
      <c r="R156" s="166">
        <v>1</v>
      </c>
    </row>
    <row r="157" spans="1:18" ht="16.5">
      <c r="A157" s="159" t="s">
        <v>201</v>
      </c>
      <c r="B157" s="160" t="s">
        <v>650</v>
      </c>
      <c r="C157" s="160" t="s">
        <v>678</v>
      </c>
      <c r="D157" s="161" t="s">
        <v>652</v>
      </c>
      <c r="E157" s="161" t="str">
        <f>RIGHT(Таблица68[[#This Row],[Полное  наименование]],12)</f>
        <v>FIA 65 D ANG</v>
      </c>
      <c r="F157" s="161" t="s">
        <v>41</v>
      </c>
      <c r="G157" s="161">
        <v>65</v>
      </c>
      <c r="H157" s="161">
        <v>52</v>
      </c>
      <c r="I157" s="161" t="s">
        <v>133</v>
      </c>
      <c r="J157" s="161" t="s">
        <v>227</v>
      </c>
      <c r="K157" s="162" t="s">
        <v>409</v>
      </c>
      <c r="L157" s="160" t="s">
        <v>679</v>
      </c>
      <c r="M157" s="215">
        <v>176</v>
      </c>
      <c r="N157" s="215">
        <f t="shared" si="2"/>
        <v>211.2</v>
      </c>
      <c r="O157" s="164" t="s">
        <v>42</v>
      </c>
      <c r="P157" s="160"/>
      <c r="Q157" s="176" t="s">
        <v>4</v>
      </c>
      <c r="R157" s="169">
        <v>2</v>
      </c>
    </row>
    <row r="158" spans="1:18" ht="25.5">
      <c r="A158" s="159" t="s">
        <v>169</v>
      </c>
      <c r="B158" s="160" t="s">
        <v>650</v>
      </c>
      <c r="C158" s="160" t="s">
        <v>680</v>
      </c>
      <c r="D158" s="161" t="s">
        <v>652</v>
      </c>
      <c r="E158" s="161" t="str">
        <f>RIGHT(Таблица68[[#This Row],[Полное  наименование]],12)</f>
        <v>FIA 80 D STR</v>
      </c>
      <c r="F158" s="161" t="s">
        <v>24</v>
      </c>
      <c r="G158" s="161">
        <v>80</v>
      </c>
      <c r="H158" s="161">
        <v>52</v>
      </c>
      <c r="I158" s="161" t="s">
        <v>133</v>
      </c>
      <c r="J158" s="161" t="s">
        <v>227</v>
      </c>
      <c r="K158" s="162" t="s">
        <v>409</v>
      </c>
      <c r="L158" s="160" t="s">
        <v>681</v>
      </c>
      <c r="M158" s="215">
        <v>210</v>
      </c>
      <c r="N158" s="215">
        <f t="shared" si="2"/>
        <v>252</v>
      </c>
      <c r="O158" s="164" t="s">
        <v>42</v>
      </c>
      <c r="P158" s="160"/>
      <c r="Q158" s="165" t="s">
        <v>2</v>
      </c>
      <c r="R158" s="166">
        <v>1</v>
      </c>
    </row>
    <row r="159" spans="1:18" ht="25.5">
      <c r="A159" s="159" t="s">
        <v>203</v>
      </c>
      <c r="B159" s="160" t="s">
        <v>650</v>
      </c>
      <c r="C159" s="160" t="s">
        <v>682</v>
      </c>
      <c r="D159" s="161" t="s">
        <v>652</v>
      </c>
      <c r="E159" s="161" t="str">
        <f>RIGHT(Таблица68[[#This Row],[Полное  наименование]],12)</f>
        <v>FIA 80 D ANG</v>
      </c>
      <c r="F159" s="161" t="s">
        <v>41</v>
      </c>
      <c r="G159" s="161">
        <v>80</v>
      </c>
      <c r="H159" s="161">
        <v>52</v>
      </c>
      <c r="I159" s="161" t="s">
        <v>133</v>
      </c>
      <c r="J159" s="161" t="s">
        <v>227</v>
      </c>
      <c r="K159" s="162" t="s">
        <v>409</v>
      </c>
      <c r="L159" s="160" t="s">
        <v>683</v>
      </c>
      <c r="M159" s="215">
        <v>210</v>
      </c>
      <c r="N159" s="215">
        <f t="shared" si="2"/>
        <v>252</v>
      </c>
      <c r="O159" s="164" t="s">
        <v>42</v>
      </c>
      <c r="P159" s="160"/>
      <c r="Q159" s="165" t="s">
        <v>2</v>
      </c>
      <c r="R159" s="166">
        <v>1</v>
      </c>
    </row>
    <row r="160" spans="1:18" s="175" customFormat="1" ht="25.5">
      <c r="A160" s="159" t="s">
        <v>171</v>
      </c>
      <c r="B160" s="160" t="s">
        <v>650</v>
      </c>
      <c r="C160" s="160" t="s">
        <v>684</v>
      </c>
      <c r="D160" s="161" t="s">
        <v>652</v>
      </c>
      <c r="E160" s="161" t="str">
        <f>RIGHT(Таблица68[[#This Row],[Полное  наименование]],13)</f>
        <v>FIA 100 D STR</v>
      </c>
      <c r="F160" s="161" t="s">
        <v>24</v>
      </c>
      <c r="G160" s="161">
        <v>100</v>
      </c>
      <c r="H160" s="161">
        <v>52</v>
      </c>
      <c r="I160" s="161" t="s">
        <v>133</v>
      </c>
      <c r="J160" s="161" t="s">
        <v>227</v>
      </c>
      <c r="K160" s="162" t="s">
        <v>409</v>
      </c>
      <c r="L160" s="160" t="s">
        <v>685</v>
      </c>
      <c r="M160" s="215">
        <v>400</v>
      </c>
      <c r="N160" s="215">
        <f t="shared" si="2"/>
        <v>480</v>
      </c>
      <c r="O160" s="164" t="s">
        <v>42</v>
      </c>
      <c r="P160" s="174"/>
      <c r="Q160" s="165" t="s">
        <v>2</v>
      </c>
      <c r="R160" s="169">
        <v>1</v>
      </c>
    </row>
    <row r="161" spans="1:18" s="175" customFormat="1" ht="25.5">
      <c r="A161" s="159" t="s">
        <v>205</v>
      </c>
      <c r="B161" s="160" t="s">
        <v>650</v>
      </c>
      <c r="C161" s="160" t="s">
        <v>686</v>
      </c>
      <c r="D161" s="161" t="s">
        <v>652</v>
      </c>
      <c r="E161" s="161" t="str">
        <f>RIGHT(Таблица68[[#This Row],[Полное  наименование]],13)</f>
        <v>FIA 100 D ANG</v>
      </c>
      <c r="F161" s="161" t="s">
        <v>41</v>
      </c>
      <c r="G161" s="161">
        <v>100</v>
      </c>
      <c r="H161" s="161">
        <v>52</v>
      </c>
      <c r="I161" s="161" t="s">
        <v>133</v>
      </c>
      <c r="J161" s="161" t="s">
        <v>227</v>
      </c>
      <c r="K161" s="162" t="s">
        <v>409</v>
      </c>
      <c r="L161" s="160" t="s">
        <v>687</v>
      </c>
      <c r="M161" s="215">
        <v>400</v>
      </c>
      <c r="N161" s="215">
        <f t="shared" si="2"/>
        <v>480</v>
      </c>
      <c r="O161" s="164" t="s">
        <v>42</v>
      </c>
      <c r="P161" s="174"/>
      <c r="Q161" s="165" t="s">
        <v>2</v>
      </c>
      <c r="R161" s="169">
        <v>1</v>
      </c>
    </row>
    <row r="162" spans="1:18" s="175" customFormat="1" ht="16.5">
      <c r="A162" s="159" t="s">
        <v>173</v>
      </c>
      <c r="B162" s="160" t="s">
        <v>650</v>
      </c>
      <c r="C162" s="160" t="s">
        <v>688</v>
      </c>
      <c r="D162" s="161" t="s">
        <v>652</v>
      </c>
      <c r="E162" s="161" t="str">
        <f>RIGHT(Таблица68[[#This Row],[Полное  наименование]],13)</f>
        <v>FIA 125 D STR</v>
      </c>
      <c r="F162" s="161" t="s">
        <v>24</v>
      </c>
      <c r="G162" s="161">
        <v>125</v>
      </c>
      <c r="H162" s="161">
        <v>52</v>
      </c>
      <c r="I162" s="161" t="s">
        <v>133</v>
      </c>
      <c r="J162" s="161" t="s">
        <v>227</v>
      </c>
      <c r="K162" s="162" t="s">
        <v>409</v>
      </c>
      <c r="L162" s="160" t="s">
        <v>689</v>
      </c>
      <c r="M162" s="215">
        <v>725</v>
      </c>
      <c r="N162" s="215">
        <f t="shared" si="2"/>
        <v>870</v>
      </c>
      <c r="O162" s="164" t="s">
        <v>42</v>
      </c>
      <c r="P162" s="174"/>
      <c r="Q162" s="176" t="s">
        <v>4</v>
      </c>
      <c r="R162" s="169">
        <v>2</v>
      </c>
    </row>
    <row r="163" spans="1:18" s="175" customFormat="1" ht="16.5">
      <c r="A163" s="159" t="s">
        <v>207</v>
      </c>
      <c r="B163" s="160" t="s">
        <v>650</v>
      </c>
      <c r="C163" s="160" t="s">
        <v>690</v>
      </c>
      <c r="D163" s="161" t="s">
        <v>652</v>
      </c>
      <c r="E163" s="161" t="str">
        <f>RIGHT(Таблица68[[#This Row],[Полное  наименование]],13)</f>
        <v>FIA 125 D ANG</v>
      </c>
      <c r="F163" s="161" t="s">
        <v>41</v>
      </c>
      <c r="G163" s="161">
        <v>125</v>
      </c>
      <c r="H163" s="161">
        <v>52</v>
      </c>
      <c r="I163" s="161" t="s">
        <v>133</v>
      </c>
      <c r="J163" s="161" t="s">
        <v>227</v>
      </c>
      <c r="K163" s="162" t="s">
        <v>409</v>
      </c>
      <c r="L163" s="160" t="s">
        <v>691</v>
      </c>
      <c r="M163" s="215">
        <v>725</v>
      </c>
      <c r="N163" s="215">
        <f t="shared" si="2"/>
        <v>870</v>
      </c>
      <c r="O163" s="164" t="s">
        <v>42</v>
      </c>
      <c r="P163" s="174"/>
      <c r="Q163" s="176" t="s">
        <v>4</v>
      </c>
      <c r="R163" s="169">
        <v>2</v>
      </c>
    </row>
    <row r="164" spans="1:18" s="175" customFormat="1" ht="25.5">
      <c r="A164" s="159" t="s">
        <v>175</v>
      </c>
      <c r="B164" s="160" t="s">
        <v>650</v>
      </c>
      <c r="C164" s="160" t="s">
        <v>692</v>
      </c>
      <c r="D164" s="161" t="s">
        <v>652</v>
      </c>
      <c r="E164" s="161" t="str">
        <f>RIGHT(Таблица68[[#This Row],[Полное  наименование]],13)</f>
        <v>FIA 150 D STR</v>
      </c>
      <c r="F164" s="161" t="s">
        <v>24</v>
      </c>
      <c r="G164" s="161">
        <v>150</v>
      </c>
      <c r="H164" s="161">
        <v>52</v>
      </c>
      <c r="I164" s="161" t="s">
        <v>133</v>
      </c>
      <c r="J164" s="161" t="s">
        <v>227</v>
      </c>
      <c r="K164" s="162" t="s">
        <v>409</v>
      </c>
      <c r="L164" s="160" t="s">
        <v>693</v>
      </c>
      <c r="M164" s="215">
        <v>990</v>
      </c>
      <c r="N164" s="215">
        <f t="shared" si="2"/>
        <v>1188</v>
      </c>
      <c r="O164" s="164" t="s">
        <v>42</v>
      </c>
      <c r="P164" s="174"/>
      <c r="Q164" s="173" t="s">
        <v>6</v>
      </c>
      <c r="R164" s="169">
        <v>3</v>
      </c>
    </row>
    <row r="165" spans="1:18" s="175" customFormat="1" ht="25.5">
      <c r="A165" s="159" t="s">
        <v>209</v>
      </c>
      <c r="B165" s="160" t="s">
        <v>650</v>
      </c>
      <c r="C165" s="160" t="s">
        <v>694</v>
      </c>
      <c r="D165" s="161" t="s">
        <v>652</v>
      </c>
      <c r="E165" s="161" t="str">
        <f>RIGHT(Таблица68[[#This Row],[Полное  наименование]],13)</f>
        <v>FIA 150 D ANG</v>
      </c>
      <c r="F165" s="161" t="s">
        <v>41</v>
      </c>
      <c r="G165" s="161">
        <v>150</v>
      </c>
      <c r="H165" s="161">
        <v>52</v>
      </c>
      <c r="I165" s="161" t="s">
        <v>133</v>
      </c>
      <c r="J165" s="161" t="s">
        <v>227</v>
      </c>
      <c r="K165" s="162" t="s">
        <v>409</v>
      </c>
      <c r="L165" s="160" t="s">
        <v>695</v>
      </c>
      <c r="M165" s="215">
        <v>990</v>
      </c>
      <c r="N165" s="215">
        <f t="shared" si="2"/>
        <v>1188</v>
      </c>
      <c r="O165" s="164" t="s">
        <v>42</v>
      </c>
      <c r="P165" s="174"/>
      <c r="Q165" s="173" t="s">
        <v>6</v>
      </c>
      <c r="R165" s="169">
        <v>3</v>
      </c>
    </row>
    <row r="166" spans="1:18" ht="25.5">
      <c r="A166" s="159" t="s">
        <v>177</v>
      </c>
      <c r="B166" s="160" t="s">
        <v>650</v>
      </c>
      <c r="C166" s="160" t="s">
        <v>684</v>
      </c>
      <c r="D166" s="161" t="s">
        <v>652</v>
      </c>
      <c r="E166" s="161" t="str">
        <f>RIGHT(Таблица68[[#This Row],[Полное  наименование]],13)</f>
        <v>FIA 100 D STR</v>
      </c>
      <c r="F166" s="161" t="s">
        <v>24</v>
      </c>
      <c r="G166" s="161">
        <v>100</v>
      </c>
      <c r="H166" s="161">
        <v>40</v>
      </c>
      <c r="I166" s="161" t="s">
        <v>133</v>
      </c>
      <c r="J166" s="161" t="s">
        <v>227</v>
      </c>
      <c r="K166" s="162" t="s">
        <v>409</v>
      </c>
      <c r="L166" s="160" t="s">
        <v>696</v>
      </c>
      <c r="M166" s="215">
        <v>350</v>
      </c>
      <c r="N166" s="215">
        <f t="shared" si="2"/>
        <v>420</v>
      </c>
      <c r="O166" s="164" t="s">
        <v>42</v>
      </c>
      <c r="P166" s="160"/>
      <c r="Q166" s="165" t="s">
        <v>2</v>
      </c>
      <c r="R166" s="166">
        <v>1</v>
      </c>
    </row>
    <row r="167" spans="1:18" ht="25.5">
      <c r="A167" s="159" t="s">
        <v>211</v>
      </c>
      <c r="B167" s="160" t="s">
        <v>650</v>
      </c>
      <c r="C167" s="160" t="s">
        <v>686</v>
      </c>
      <c r="D167" s="161" t="s">
        <v>652</v>
      </c>
      <c r="E167" s="161" t="str">
        <f>RIGHT(Таблица68[[#This Row],[Полное  наименование]],13)</f>
        <v>FIA 100 D ANG</v>
      </c>
      <c r="F167" s="161" t="s">
        <v>41</v>
      </c>
      <c r="G167" s="161">
        <v>100</v>
      </c>
      <c r="H167" s="161">
        <v>40</v>
      </c>
      <c r="I167" s="161" t="s">
        <v>133</v>
      </c>
      <c r="J167" s="161" t="s">
        <v>227</v>
      </c>
      <c r="K167" s="162" t="s">
        <v>409</v>
      </c>
      <c r="L167" s="160" t="s">
        <v>697</v>
      </c>
      <c r="M167" s="215">
        <v>350</v>
      </c>
      <c r="N167" s="215">
        <f t="shared" si="2"/>
        <v>420</v>
      </c>
      <c r="O167" s="164" t="s">
        <v>42</v>
      </c>
      <c r="P167" s="160"/>
      <c r="Q167" s="165" t="s">
        <v>2</v>
      </c>
      <c r="R167" s="166">
        <v>1</v>
      </c>
    </row>
    <row r="168" spans="1:18" ht="16.5">
      <c r="A168" s="159" t="s">
        <v>179</v>
      </c>
      <c r="B168" s="160" t="s">
        <v>650</v>
      </c>
      <c r="C168" s="160" t="s">
        <v>698</v>
      </c>
      <c r="D168" s="161" t="s">
        <v>652</v>
      </c>
      <c r="E168" s="161" t="str">
        <f>RIGHT(Таблица68[[#This Row],[Полное  наименование]],13)</f>
        <v>FIA 125 D STR</v>
      </c>
      <c r="F168" s="161" t="s">
        <v>24</v>
      </c>
      <c r="G168" s="161">
        <v>125</v>
      </c>
      <c r="H168" s="161">
        <v>40</v>
      </c>
      <c r="I168" s="161" t="s">
        <v>133</v>
      </c>
      <c r="J168" s="161" t="s">
        <v>227</v>
      </c>
      <c r="K168" s="162" t="s">
        <v>409</v>
      </c>
      <c r="L168" s="160" t="s">
        <v>699</v>
      </c>
      <c r="M168" s="215">
        <v>590</v>
      </c>
      <c r="N168" s="215">
        <f t="shared" si="2"/>
        <v>708</v>
      </c>
      <c r="O168" s="164" t="s">
        <v>42</v>
      </c>
      <c r="P168" s="160"/>
      <c r="Q168" s="176" t="s">
        <v>4</v>
      </c>
      <c r="R168" s="169">
        <v>2</v>
      </c>
    </row>
    <row r="169" spans="1:18" ht="16.5">
      <c r="A169" s="159" t="s">
        <v>213</v>
      </c>
      <c r="B169" s="160" t="s">
        <v>650</v>
      </c>
      <c r="C169" s="160" t="s">
        <v>690</v>
      </c>
      <c r="D169" s="161" t="s">
        <v>652</v>
      </c>
      <c r="E169" s="161" t="str">
        <f>RIGHT(Таблица68[[#This Row],[Полное  наименование]],13)</f>
        <v>FIA 125 D ANG</v>
      </c>
      <c r="F169" s="161" t="s">
        <v>41</v>
      </c>
      <c r="G169" s="161">
        <v>125</v>
      </c>
      <c r="H169" s="161">
        <v>40</v>
      </c>
      <c r="I169" s="161" t="s">
        <v>133</v>
      </c>
      <c r="J169" s="161" t="s">
        <v>227</v>
      </c>
      <c r="K169" s="162" t="s">
        <v>409</v>
      </c>
      <c r="L169" s="160" t="s">
        <v>700</v>
      </c>
      <c r="M169" s="215">
        <v>590</v>
      </c>
      <c r="N169" s="215">
        <f t="shared" si="2"/>
        <v>708</v>
      </c>
      <c r="O169" s="164" t="s">
        <v>42</v>
      </c>
      <c r="P169" s="160"/>
      <c r="Q169" s="176" t="s">
        <v>4</v>
      </c>
      <c r="R169" s="169">
        <v>2</v>
      </c>
    </row>
    <row r="170" spans="1:18" ht="25.5">
      <c r="A170" s="159" t="s">
        <v>181</v>
      </c>
      <c r="B170" s="160" t="s">
        <v>650</v>
      </c>
      <c r="C170" s="160" t="s">
        <v>701</v>
      </c>
      <c r="D170" s="161" t="s">
        <v>652</v>
      </c>
      <c r="E170" s="161" t="str">
        <f>RIGHT(Таблица68[[#This Row],[Полное  наименование]],13)</f>
        <v>FIA 150 D STR</v>
      </c>
      <c r="F170" s="161" t="s">
        <v>24</v>
      </c>
      <c r="G170" s="161">
        <v>150</v>
      </c>
      <c r="H170" s="161">
        <v>40</v>
      </c>
      <c r="I170" s="161" t="s">
        <v>133</v>
      </c>
      <c r="J170" s="161" t="s">
        <v>227</v>
      </c>
      <c r="K170" s="162" t="s">
        <v>409</v>
      </c>
      <c r="L170" s="160" t="s">
        <v>702</v>
      </c>
      <c r="M170" s="215">
        <v>830</v>
      </c>
      <c r="N170" s="215">
        <f t="shared" si="2"/>
        <v>996</v>
      </c>
      <c r="O170" s="164" t="s">
        <v>42</v>
      </c>
      <c r="P170" s="160"/>
      <c r="Q170" s="173" t="s">
        <v>6</v>
      </c>
      <c r="R170" s="169">
        <v>3</v>
      </c>
    </row>
    <row r="171" spans="1:18" ht="16.5">
      <c r="A171" s="159" t="s">
        <v>215</v>
      </c>
      <c r="B171" s="160" t="s">
        <v>650</v>
      </c>
      <c r="C171" s="160" t="s">
        <v>703</v>
      </c>
      <c r="D171" s="161" t="s">
        <v>652</v>
      </c>
      <c r="E171" s="161" t="str">
        <f>RIGHT(Таблица68[[#This Row],[Полное  наименование]],13)</f>
        <v>FIA 150 D ANG</v>
      </c>
      <c r="F171" s="161" t="s">
        <v>41</v>
      </c>
      <c r="G171" s="161">
        <v>150</v>
      </c>
      <c r="H171" s="161">
        <v>40</v>
      </c>
      <c r="I171" s="161" t="s">
        <v>133</v>
      </c>
      <c r="J171" s="161" t="s">
        <v>227</v>
      </c>
      <c r="K171" s="162" t="s">
        <v>409</v>
      </c>
      <c r="L171" s="160" t="s">
        <v>704</v>
      </c>
      <c r="M171" s="215">
        <v>830</v>
      </c>
      <c r="N171" s="215">
        <f t="shared" si="2"/>
        <v>996</v>
      </c>
      <c r="O171" s="164" t="s">
        <v>42</v>
      </c>
      <c r="P171" s="160"/>
      <c r="Q171" s="176" t="s">
        <v>4</v>
      </c>
      <c r="R171" s="169">
        <v>2</v>
      </c>
    </row>
    <row r="172" spans="1:18" ht="25.5">
      <c r="A172" s="159" t="s">
        <v>183</v>
      </c>
      <c r="B172" s="160" t="s">
        <v>650</v>
      </c>
      <c r="C172" s="160" t="s">
        <v>705</v>
      </c>
      <c r="D172" s="161" t="s">
        <v>652</v>
      </c>
      <c r="E172" s="161" t="str">
        <f>RIGHT(Таблица68[[#This Row],[Полное  наименование]],13)</f>
        <v>FIA 200 D STR</v>
      </c>
      <c r="F172" s="161" t="s">
        <v>24</v>
      </c>
      <c r="G172" s="161">
        <v>200</v>
      </c>
      <c r="H172" s="161">
        <v>40</v>
      </c>
      <c r="I172" s="161" t="s">
        <v>133</v>
      </c>
      <c r="J172" s="161" t="s">
        <v>227</v>
      </c>
      <c r="K172" s="162" t="s">
        <v>409</v>
      </c>
      <c r="L172" s="160" t="s">
        <v>706</v>
      </c>
      <c r="M172" s="215">
        <v>1450</v>
      </c>
      <c r="N172" s="215">
        <f t="shared" si="2"/>
        <v>1740</v>
      </c>
      <c r="O172" s="164" t="s">
        <v>42</v>
      </c>
      <c r="P172" s="160"/>
      <c r="Q172" s="173" t="s">
        <v>6</v>
      </c>
      <c r="R172" s="169">
        <v>3</v>
      </c>
    </row>
    <row r="173" spans="1:18" ht="25.5">
      <c r="A173" s="159" t="s">
        <v>217</v>
      </c>
      <c r="B173" s="160" t="s">
        <v>650</v>
      </c>
      <c r="C173" s="160" t="s">
        <v>707</v>
      </c>
      <c r="D173" s="161" t="s">
        <v>652</v>
      </c>
      <c r="E173" s="161" t="str">
        <f>RIGHT(Таблица68[[#This Row],[Полное  наименование]],13)</f>
        <v>FIA 200 D ANG</v>
      </c>
      <c r="F173" s="161" t="s">
        <v>41</v>
      </c>
      <c r="G173" s="161">
        <v>200</v>
      </c>
      <c r="H173" s="161">
        <v>40</v>
      </c>
      <c r="I173" s="161" t="s">
        <v>133</v>
      </c>
      <c r="J173" s="161" t="s">
        <v>227</v>
      </c>
      <c r="K173" s="162" t="s">
        <v>409</v>
      </c>
      <c r="L173" s="160" t="s">
        <v>708</v>
      </c>
      <c r="M173" s="215">
        <v>1450</v>
      </c>
      <c r="N173" s="215">
        <f t="shared" si="2"/>
        <v>1740</v>
      </c>
      <c r="O173" s="164" t="s">
        <v>42</v>
      </c>
      <c r="P173" s="160"/>
      <c r="Q173" s="173" t="s">
        <v>6</v>
      </c>
      <c r="R173" s="169">
        <v>3</v>
      </c>
    </row>
    <row r="174" spans="1:18" ht="28.5">
      <c r="A174" s="159" t="s">
        <v>185</v>
      </c>
      <c r="B174" s="160" t="s">
        <v>650</v>
      </c>
      <c r="C174" s="160" t="s">
        <v>709</v>
      </c>
      <c r="D174" s="161" t="s">
        <v>652</v>
      </c>
      <c r="E174" s="161" t="str">
        <f>RIGHT(Таблица68[[#This Row],[Полное  наименование]],13)</f>
        <v>FIA 250 D STR</v>
      </c>
      <c r="F174" s="161" t="s">
        <v>24</v>
      </c>
      <c r="G174" s="161">
        <v>250</v>
      </c>
      <c r="H174" s="161">
        <v>40</v>
      </c>
      <c r="I174" s="161" t="s">
        <v>133</v>
      </c>
      <c r="J174" s="161" t="s">
        <v>227</v>
      </c>
      <c r="K174" s="162" t="s">
        <v>409</v>
      </c>
      <c r="L174" s="160" t="s">
        <v>710</v>
      </c>
      <c r="M174" s="215">
        <v>2500</v>
      </c>
      <c r="N174" s="215">
        <f t="shared" si="2"/>
        <v>3000</v>
      </c>
      <c r="O174" s="164" t="s">
        <v>974</v>
      </c>
      <c r="P174" s="160"/>
      <c r="Q174" s="173" t="s">
        <v>6</v>
      </c>
      <c r="R174" s="169">
        <v>3</v>
      </c>
    </row>
    <row r="175" spans="1:18" ht="28.5">
      <c r="A175" s="159" t="s">
        <v>219</v>
      </c>
      <c r="B175" s="160" t="s">
        <v>650</v>
      </c>
      <c r="C175" s="160" t="s">
        <v>711</v>
      </c>
      <c r="D175" s="161" t="s">
        <v>652</v>
      </c>
      <c r="E175" s="161" t="str">
        <f>RIGHT(Таблица68[[#This Row],[Полное  наименование]],13)</f>
        <v>FIA 250 D ANG</v>
      </c>
      <c r="F175" s="161" t="s">
        <v>41</v>
      </c>
      <c r="G175" s="161">
        <v>250</v>
      </c>
      <c r="H175" s="161">
        <v>40</v>
      </c>
      <c r="I175" s="161" t="s">
        <v>133</v>
      </c>
      <c r="J175" s="161" t="s">
        <v>227</v>
      </c>
      <c r="K175" s="162" t="s">
        <v>409</v>
      </c>
      <c r="L175" s="160" t="s">
        <v>712</v>
      </c>
      <c r="M175" s="215">
        <v>2500</v>
      </c>
      <c r="N175" s="215">
        <f t="shared" si="2"/>
        <v>3000</v>
      </c>
      <c r="O175" s="164" t="s">
        <v>974</v>
      </c>
      <c r="P175" s="160"/>
      <c r="Q175" s="173" t="s">
        <v>6</v>
      </c>
      <c r="R175" s="169">
        <v>3</v>
      </c>
    </row>
    <row r="176" spans="1:18" ht="25.5">
      <c r="A176" s="159" t="s">
        <v>155</v>
      </c>
      <c r="B176" s="160" t="s">
        <v>713</v>
      </c>
      <c r="C176" s="160" t="s">
        <v>714</v>
      </c>
      <c r="D176" s="161" t="s">
        <v>715</v>
      </c>
      <c r="E176" s="161" t="s">
        <v>331</v>
      </c>
      <c r="F176" s="161" t="s">
        <v>716</v>
      </c>
      <c r="G176" s="161" t="s">
        <v>717</v>
      </c>
      <c r="H176" s="161" t="s">
        <v>331</v>
      </c>
      <c r="I176" s="161" t="s">
        <v>331</v>
      </c>
      <c r="J176" s="161" t="s">
        <v>331</v>
      </c>
      <c r="K176" s="161" t="s">
        <v>331</v>
      </c>
      <c r="L176" s="160" t="s">
        <v>718</v>
      </c>
      <c r="M176" s="215">
        <v>28</v>
      </c>
      <c r="N176" s="215">
        <f t="shared" si="2"/>
        <v>33.6</v>
      </c>
      <c r="O176" s="164" t="s">
        <v>42</v>
      </c>
      <c r="P176" s="160"/>
      <c r="Q176" s="165" t="s">
        <v>2</v>
      </c>
      <c r="R176" s="166">
        <v>1</v>
      </c>
    </row>
    <row r="177" spans="1:18" ht="25.5">
      <c r="A177" s="159" t="s">
        <v>157</v>
      </c>
      <c r="B177" s="160" t="s">
        <v>719</v>
      </c>
      <c r="C177" s="160" t="s">
        <v>720</v>
      </c>
      <c r="D177" s="161" t="s">
        <v>715</v>
      </c>
      <c r="E177" s="161" t="s">
        <v>331</v>
      </c>
      <c r="F177" s="161" t="s">
        <v>721</v>
      </c>
      <c r="G177" s="161" t="s">
        <v>717</v>
      </c>
      <c r="H177" s="161" t="s">
        <v>331</v>
      </c>
      <c r="I177" s="161" t="s">
        <v>331</v>
      </c>
      <c r="J177" s="161" t="s">
        <v>331</v>
      </c>
      <c r="K177" s="161" t="s">
        <v>331</v>
      </c>
      <c r="L177" s="160" t="s">
        <v>722</v>
      </c>
      <c r="M177" s="215">
        <v>28</v>
      </c>
      <c r="N177" s="215">
        <f t="shared" si="2"/>
        <v>33.6</v>
      </c>
      <c r="O177" s="164" t="s">
        <v>42</v>
      </c>
      <c r="P177" s="160"/>
      <c r="Q177" s="165" t="s">
        <v>2</v>
      </c>
      <c r="R177" s="166">
        <v>1</v>
      </c>
    </row>
    <row r="178" spans="1:18" ht="25.5">
      <c r="A178" s="159" t="s">
        <v>159</v>
      </c>
      <c r="B178" s="160" t="s">
        <v>713</v>
      </c>
      <c r="C178" s="160" t="s">
        <v>723</v>
      </c>
      <c r="D178" s="161" t="s">
        <v>715</v>
      </c>
      <c r="E178" s="161" t="s">
        <v>331</v>
      </c>
      <c r="F178" s="161" t="s">
        <v>724</v>
      </c>
      <c r="G178" s="161" t="s">
        <v>717</v>
      </c>
      <c r="H178" s="161" t="s">
        <v>331</v>
      </c>
      <c r="I178" s="161" t="s">
        <v>331</v>
      </c>
      <c r="J178" s="161" t="s">
        <v>331</v>
      </c>
      <c r="K178" s="161" t="s">
        <v>331</v>
      </c>
      <c r="L178" s="160" t="s">
        <v>725</v>
      </c>
      <c r="M178" s="215">
        <v>28</v>
      </c>
      <c r="N178" s="215">
        <f t="shared" si="2"/>
        <v>33.6</v>
      </c>
      <c r="O178" s="164" t="s">
        <v>42</v>
      </c>
      <c r="P178" s="160"/>
      <c r="Q178" s="165" t="s">
        <v>2</v>
      </c>
      <c r="R178" s="166">
        <v>1</v>
      </c>
    </row>
    <row r="179" spans="1:18" ht="25.5">
      <c r="A179" s="159" t="s">
        <v>161</v>
      </c>
      <c r="B179" s="160" t="s">
        <v>713</v>
      </c>
      <c r="C179" s="160" t="s">
        <v>726</v>
      </c>
      <c r="D179" s="161" t="s">
        <v>715</v>
      </c>
      <c r="E179" s="161" t="s">
        <v>331</v>
      </c>
      <c r="F179" s="161" t="s">
        <v>727</v>
      </c>
      <c r="G179" s="161" t="s">
        <v>717</v>
      </c>
      <c r="H179" s="161" t="s">
        <v>331</v>
      </c>
      <c r="I179" s="161" t="s">
        <v>331</v>
      </c>
      <c r="J179" s="161" t="s">
        <v>331</v>
      </c>
      <c r="K179" s="161" t="s">
        <v>331</v>
      </c>
      <c r="L179" s="160" t="s">
        <v>728</v>
      </c>
      <c r="M179" s="215">
        <v>28</v>
      </c>
      <c r="N179" s="215">
        <f t="shared" si="2"/>
        <v>33.6</v>
      </c>
      <c r="O179" s="164" t="s">
        <v>42</v>
      </c>
      <c r="P179" s="160"/>
      <c r="Q179" s="173" t="s">
        <v>6</v>
      </c>
      <c r="R179" s="169">
        <v>3</v>
      </c>
    </row>
    <row r="180" spans="1:18" ht="25.5">
      <c r="A180" s="159" t="s">
        <v>163</v>
      </c>
      <c r="B180" s="160" t="s">
        <v>719</v>
      </c>
      <c r="C180" s="160" t="s">
        <v>729</v>
      </c>
      <c r="D180" s="161" t="s">
        <v>715</v>
      </c>
      <c r="E180" s="161" t="s">
        <v>331</v>
      </c>
      <c r="F180" s="161" t="s">
        <v>716</v>
      </c>
      <c r="G180" s="161" t="s">
        <v>730</v>
      </c>
      <c r="H180" s="161" t="s">
        <v>331</v>
      </c>
      <c r="I180" s="161" t="s">
        <v>331</v>
      </c>
      <c r="J180" s="161" t="s">
        <v>331</v>
      </c>
      <c r="K180" s="161" t="s">
        <v>331</v>
      </c>
      <c r="L180" s="160" t="s">
        <v>731</v>
      </c>
      <c r="M180" s="215">
        <v>40</v>
      </c>
      <c r="N180" s="215">
        <f t="shared" si="2"/>
        <v>48</v>
      </c>
      <c r="O180" s="164" t="s">
        <v>42</v>
      </c>
      <c r="P180" s="160"/>
      <c r="Q180" s="165" t="s">
        <v>2</v>
      </c>
      <c r="R180" s="166">
        <v>1</v>
      </c>
    </row>
    <row r="181" spans="1:18" ht="25.5">
      <c r="A181" s="159" t="s">
        <v>165</v>
      </c>
      <c r="B181" s="160" t="s">
        <v>713</v>
      </c>
      <c r="C181" s="160" t="s">
        <v>732</v>
      </c>
      <c r="D181" s="161" t="s">
        <v>715</v>
      </c>
      <c r="E181" s="161" t="s">
        <v>331</v>
      </c>
      <c r="F181" s="161" t="s">
        <v>721</v>
      </c>
      <c r="G181" s="161" t="s">
        <v>730</v>
      </c>
      <c r="H181" s="161" t="s">
        <v>331</v>
      </c>
      <c r="I181" s="161" t="s">
        <v>331</v>
      </c>
      <c r="J181" s="161" t="s">
        <v>331</v>
      </c>
      <c r="K181" s="161" t="s">
        <v>331</v>
      </c>
      <c r="L181" s="160" t="s">
        <v>733</v>
      </c>
      <c r="M181" s="215">
        <v>40</v>
      </c>
      <c r="N181" s="215">
        <f t="shared" si="2"/>
        <v>48</v>
      </c>
      <c r="O181" s="164" t="s">
        <v>42</v>
      </c>
      <c r="P181" s="160"/>
      <c r="Q181" s="165" t="s">
        <v>2</v>
      </c>
      <c r="R181" s="166">
        <v>1</v>
      </c>
    </row>
    <row r="182" spans="1:18" ht="25.5">
      <c r="A182" s="159" t="s">
        <v>168</v>
      </c>
      <c r="B182" s="160" t="s">
        <v>713</v>
      </c>
      <c r="C182" s="160" t="s">
        <v>734</v>
      </c>
      <c r="D182" s="161" t="s">
        <v>715</v>
      </c>
      <c r="E182" s="161" t="s">
        <v>331</v>
      </c>
      <c r="F182" s="161" t="s">
        <v>724</v>
      </c>
      <c r="G182" s="161" t="s">
        <v>730</v>
      </c>
      <c r="H182" s="161" t="s">
        <v>331</v>
      </c>
      <c r="I182" s="161" t="s">
        <v>331</v>
      </c>
      <c r="J182" s="161" t="s">
        <v>331</v>
      </c>
      <c r="K182" s="161" t="s">
        <v>331</v>
      </c>
      <c r="L182" s="160" t="s">
        <v>735</v>
      </c>
      <c r="M182" s="215">
        <v>40</v>
      </c>
      <c r="N182" s="215">
        <f t="shared" si="2"/>
        <v>48</v>
      </c>
      <c r="O182" s="164" t="s">
        <v>42</v>
      </c>
      <c r="P182" s="160"/>
      <c r="Q182" s="165" t="s">
        <v>2</v>
      </c>
      <c r="R182" s="166">
        <v>1</v>
      </c>
    </row>
    <row r="183" spans="1:18" ht="25.5">
      <c r="A183" s="159" t="s">
        <v>170</v>
      </c>
      <c r="B183" s="160" t="s">
        <v>719</v>
      </c>
      <c r="C183" s="160" t="s">
        <v>736</v>
      </c>
      <c r="D183" s="161" t="s">
        <v>715</v>
      </c>
      <c r="E183" s="161" t="s">
        <v>331</v>
      </c>
      <c r="F183" s="161" t="s">
        <v>727</v>
      </c>
      <c r="G183" s="161" t="s">
        <v>730</v>
      </c>
      <c r="H183" s="161" t="s">
        <v>331</v>
      </c>
      <c r="I183" s="161" t="s">
        <v>331</v>
      </c>
      <c r="J183" s="161" t="s">
        <v>331</v>
      </c>
      <c r="K183" s="161" t="s">
        <v>331</v>
      </c>
      <c r="L183" s="160" t="s">
        <v>737</v>
      </c>
      <c r="M183" s="215">
        <v>40</v>
      </c>
      <c r="N183" s="215">
        <f t="shared" si="2"/>
        <v>48</v>
      </c>
      <c r="O183" s="164" t="s">
        <v>42</v>
      </c>
      <c r="P183" s="160"/>
      <c r="Q183" s="173" t="s">
        <v>6</v>
      </c>
      <c r="R183" s="169">
        <v>3</v>
      </c>
    </row>
    <row r="184" spans="1:18" ht="25.5">
      <c r="A184" s="159" t="s">
        <v>172</v>
      </c>
      <c r="B184" s="160" t="s">
        <v>719</v>
      </c>
      <c r="C184" s="160" t="s">
        <v>738</v>
      </c>
      <c r="D184" s="161" t="s">
        <v>715</v>
      </c>
      <c r="E184" s="161" t="s">
        <v>331</v>
      </c>
      <c r="F184" s="161" t="s">
        <v>716</v>
      </c>
      <c r="G184" s="161" t="s">
        <v>739</v>
      </c>
      <c r="H184" s="161" t="s">
        <v>331</v>
      </c>
      <c r="I184" s="161" t="s">
        <v>331</v>
      </c>
      <c r="J184" s="161" t="s">
        <v>331</v>
      </c>
      <c r="K184" s="161" t="s">
        <v>331</v>
      </c>
      <c r="L184" s="160" t="s">
        <v>740</v>
      </c>
      <c r="M184" s="215">
        <v>56</v>
      </c>
      <c r="N184" s="215">
        <f t="shared" si="2"/>
        <v>67.2</v>
      </c>
      <c r="O184" s="164" t="s">
        <v>42</v>
      </c>
      <c r="P184" s="160"/>
      <c r="Q184" s="173" t="s">
        <v>6</v>
      </c>
      <c r="R184" s="169">
        <v>3</v>
      </c>
    </row>
    <row r="185" spans="1:18" ht="25.5">
      <c r="A185" s="159" t="s">
        <v>174</v>
      </c>
      <c r="B185" s="160" t="s">
        <v>719</v>
      </c>
      <c r="C185" s="160" t="s">
        <v>741</v>
      </c>
      <c r="D185" s="161" t="s">
        <v>715</v>
      </c>
      <c r="E185" s="161" t="s">
        <v>331</v>
      </c>
      <c r="F185" s="161" t="s">
        <v>721</v>
      </c>
      <c r="G185" s="161" t="s">
        <v>739</v>
      </c>
      <c r="H185" s="161" t="s">
        <v>331</v>
      </c>
      <c r="I185" s="161" t="s">
        <v>331</v>
      </c>
      <c r="J185" s="161" t="s">
        <v>331</v>
      </c>
      <c r="K185" s="161" t="s">
        <v>331</v>
      </c>
      <c r="L185" s="160" t="s">
        <v>742</v>
      </c>
      <c r="M185" s="215">
        <v>56</v>
      </c>
      <c r="N185" s="215">
        <f t="shared" si="2"/>
        <v>67.2</v>
      </c>
      <c r="O185" s="164" t="s">
        <v>42</v>
      </c>
      <c r="P185" s="160"/>
      <c r="Q185" s="165" t="s">
        <v>2</v>
      </c>
      <c r="R185" s="166">
        <v>1</v>
      </c>
    </row>
    <row r="186" spans="1:18" ht="25.5">
      <c r="A186" s="159" t="s">
        <v>176</v>
      </c>
      <c r="B186" s="160" t="s">
        <v>719</v>
      </c>
      <c r="C186" s="160" t="s">
        <v>743</v>
      </c>
      <c r="D186" s="161" t="s">
        <v>715</v>
      </c>
      <c r="E186" s="161" t="s">
        <v>331</v>
      </c>
      <c r="F186" s="161" t="s">
        <v>724</v>
      </c>
      <c r="G186" s="161" t="s">
        <v>739</v>
      </c>
      <c r="H186" s="161" t="s">
        <v>331</v>
      </c>
      <c r="I186" s="161" t="s">
        <v>331</v>
      </c>
      <c r="J186" s="161" t="s">
        <v>331</v>
      </c>
      <c r="K186" s="161" t="s">
        <v>331</v>
      </c>
      <c r="L186" s="160" t="s">
        <v>744</v>
      </c>
      <c r="M186" s="215">
        <v>56</v>
      </c>
      <c r="N186" s="215">
        <f t="shared" si="2"/>
        <v>67.2</v>
      </c>
      <c r="O186" s="164" t="s">
        <v>42</v>
      </c>
      <c r="P186" s="160"/>
      <c r="Q186" s="165" t="s">
        <v>2</v>
      </c>
      <c r="R186" s="166">
        <v>1</v>
      </c>
    </row>
    <row r="187" spans="1:18" ht="16.5">
      <c r="A187" s="159" t="s">
        <v>178</v>
      </c>
      <c r="B187" s="160" t="s">
        <v>719</v>
      </c>
      <c r="C187" s="160" t="s">
        <v>745</v>
      </c>
      <c r="D187" s="161" t="s">
        <v>715</v>
      </c>
      <c r="E187" s="161" t="s">
        <v>331</v>
      </c>
      <c r="F187" s="161" t="s">
        <v>727</v>
      </c>
      <c r="G187" s="161" t="s">
        <v>739</v>
      </c>
      <c r="H187" s="161" t="s">
        <v>331</v>
      </c>
      <c r="I187" s="161" t="s">
        <v>331</v>
      </c>
      <c r="J187" s="161" t="s">
        <v>331</v>
      </c>
      <c r="K187" s="161" t="s">
        <v>331</v>
      </c>
      <c r="L187" s="160" t="s">
        <v>746</v>
      </c>
      <c r="M187" s="215">
        <v>56</v>
      </c>
      <c r="N187" s="215">
        <f t="shared" si="2"/>
        <v>67.2</v>
      </c>
      <c r="O187" s="164" t="s">
        <v>42</v>
      </c>
      <c r="P187" s="160"/>
      <c r="Q187" s="176" t="s">
        <v>4</v>
      </c>
      <c r="R187" s="169">
        <v>2</v>
      </c>
    </row>
    <row r="188" spans="1:18" ht="25.5">
      <c r="A188" s="159" t="s">
        <v>180</v>
      </c>
      <c r="B188" s="160" t="s">
        <v>719</v>
      </c>
      <c r="C188" s="160" t="s">
        <v>747</v>
      </c>
      <c r="D188" s="161" t="s">
        <v>715</v>
      </c>
      <c r="E188" s="161" t="s">
        <v>331</v>
      </c>
      <c r="F188" s="161" t="s">
        <v>721</v>
      </c>
      <c r="G188" s="161" t="s">
        <v>748</v>
      </c>
      <c r="H188" s="161" t="s">
        <v>331</v>
      </c>
      <c r="I188" s="161" t="s">
        <v>331</v>
      </c>
      <c r="J188" s="161" t="s">
        <v>331</v>
      </c>
      <c r="K188" s="161" t="s">
        <v>331</v>
      </c>
      <c r="L188" s="160" t="s">
        <v>749</v>
      </c>
      <c r="M188" s="215">
        <v>85</v>
      </c>
      <c r="N188" s="215">
        <f t="shared" si="2"/>
        <v>102</v>
      </c>
      <c r="O188" s="164" t="s">
        <v>42</v>
      </c>
      <c r="P188" s="160"/>
      <c r="Q188" s="165" t="s">
        <v>2</v>
      </c>
      <c r="R188" s="166">
        <v>1</v>
      </c>
    </row>
    <row r="189" spans="1:18" ht="25.5">
      <c r="A189" s="159" t="s">
        <v>182</v>
      </c>
      <c r="B189" s="160" t="s">
        <v>719</v>
      </c>
      <c r="C189" s="160" t="s">
        <v>750</v>
      </c>
      <c r="D189" s="161" t="s">
        <v>715</v>
      </c>
      <c r="E189" s="161" t="s">
        <v>331</v>
      </c>
      <c r="F189" s="161" t="s">
        <v>724</v>
      </c>
      <c r="G189" s="161" t="s">
        <v>748</v>
      </c>
      <c r="H189" s="161" t="s">
        <v>331</v>
      </c>
      <c r="I189" s="161" t="s">
        <v>331</v>
      </c>
      <c r="J189" s="161" t="s">
        <v>331</v>
      </c>
      <c r="K189" s="161" t="s">
        <v>331</v>
      </c>
      <c r="L189" s="160" t="s">
        <v>751</v>
      </c>
      <c r="M189" s="215">
        <v>85</v>
      </c>
      <c r="N189" s="215">
        <f t="shared" si="2"/>
        <v>102</v>
      </c>
      <c r="O189" s="164" t="s">
        <v>42</v>
      </c>
      <c r="P189" s="160"/>
      <c r="Q189" s="165" t="s">
        <v>2</v>
      </c>
      <c r="R189" s="166">
        <v>1</v>
      </c>
    </row>
    <row r="190" spans="1:18" ht="16.5">
      <c r="A190" s="159" t="s">
        <v>184</v>
      </c>
      <c r="B190" s="160" t="s">
        <v>719</v>
      </c>
      <c r="C190" s="160" t="s">
        <v>752</v>
      </c>
      <c r="D190" s="161" t="s">
        <v>715</v>
      </c>
      <c r="E190" s="161" t="s">
        <v>331</v>
      </c>
      <c r="F190" s="161" t="s">
        <v>727</v>
      </c>
      <c r="G190" s="161" t="s">
        <v>748</v>
      </c>
      <c r="H190" s="161" t="s">
        <v>331</v>
      </c>
      <c r="I190" s="161" t="s">
        <v>331</v>
      </c>
      <c r="J190" s="161" t="s">
        <v>331</v>
      </c>
      <c r="K190" s="161" t="s">
        <v>331</v>
      </c>
      <c r="L190" s="160" t="s">
        <v>753</v>
      </c>
      <c r="M190" s="215">
        <v>85</v>
      </c>
      <c r="N190" s="215">
        <f t="shared" si="2"/>
        <v>102</v>
      </c>
      <c r="O190" s="164" t="s">
        <v>42</v>
      </c>
      <c r="P190" s="160"/>
      <c r="Q190" s="176" t="s">
        <v>4</v>
      </c>
      <c r="R190" s="169">
        <v>2</v>
      </c>
    </row>
    <row r="191" spans="1:18" ht="25.5">
      <c r="A191" s="159" t="s">
        <v>186</v>
      </c>
      <c r="B191" s="160" t="s">
        <v>719</v>
      </c>
      <c r="C191" s="160" t="s">
        <v>754</v>
      </c>
      <c r="D191" s="161" t="s">
        <v>715</v>
      </c>
      <c r="E191" s="161" t="s">
        <v>331</v>
      </c>
      <c r="F191" s="161" t="s">
        <v>721</v>
      </c>
      <c r="G191" s="161" t="s">
        <v>755</v>
      </c>
      <c r="H191" s="161" t="s">
        <v>331</v>
      </c>
      <c r="I191" s="161" t="s">
        <v>331</v>
      </c>
      <c r="J191" s="161" t="s">
        <v>331</v>
      </c>
      <c r="K191" s="161" t="s">
        <v>331</v>
      </c>
      <c r="L191" s="160" t="s">
        <v>756</v>
      </c>
      <c r="M191" s="215">
        <v>90</v>
      </c>
      <c r="N191" s="215">
        <f t="shared" si="2"/>
        <v>108</v>
      </c>
      <c r="O191" s="164" t="s">
        <v>42</v>
      </c>
      <c r="P191" s="160"/>
      <c r="Q191" s="165" t="s">
        <v>2</v>
      </c>
      <c r="R191" s="166">
        <v>1</v>
      </c>
    </row>
    <row r="192" spans="1:18" ht="25.5">
      <c r="A192" s="159" t="s">
        <v>188</v>
      </c>
      <c r="B192" s="160" t="s">
        <v>719</v>
      </c>
      <c r="C192" s="160" t="s">
        <v>757</v>
      </c>
      <c r="D192" s="161" t="s">
        <v>715</v>
      </c>
      <c r="E192" s="161" t="s">
        <v>331</v>
      </c>
      <c r="F192" s="161" t="s">
        <v>724</v>
      </c>
      <c r="G192" s="161" t="s">
        <v>755</v>
      </c>
      <c r="H192" s="161" t="s">
        <v>331</v>
      </c>
      <c r="I192" s="161" t="s">
        <v>331</v>
      </c>
      <c r="J192" s="161" t="s">
        <v>331</v>
      </c>
      <c r="K192" s="161" t="s">
        <v>331</v>
      </c>
      <c r="L192" s="160" t="s">
        <v>758</v>
      </c>
      <c r="M192" s="215">
        <v>90</v>
      </c>
      <c r="N192" s="215">
        <f t="shared" si="2"/>
        <v>108</v>
      </c>
      <c r="O192" s="164" t="s">
        <v>42</v>
      </c>
      <c r="P192" s="160"/>
      <c r="Q192" s="165" t="s">
        <v>2</v>
      </c>
      <c r="R192" s="166">
        <v>1</v>
      </c>
    </row>
    <row r="193" spans="1:18" ht="16.5">
      <c r="A193" s="159" t="s">
        <v>190</v>
      </c>
      <c r="B193" s="160" t="s">
        <v>719</v>
      </c>
      <c r="C193" s="160" t="s">
        <v>759</v>
      </c>
      <c r="D193" s="161" t="s">
        <v>715</v>
      </c>
      <c r="E193" s="161" t="s">
        <v>331</v>
      </c>
      <c r="F193" s="161" t="s">
        <v>727</v>
      </c>
      <c r="G193" s="161" t="s">
        <v>755</v>
      </c>
      <c r="H193" s="161" t="s">
        <v>331</v>
      </c>
      <c r="I193" s="161" t="s">
        <v>331</v>
      </c>
      <c r="J193" s="161" t="s">
        <v>331</v>
      </c>
      <c r="K193" s="161" t="s">
        <v>331</v>
      </c>
      <c r="L193" s="160" t="s">
        <v>760</v>
      </c>
      <c r="M193" s="215">
        <v>90</v>
      </c>
      <c r="N193" s="215">
        <f t="shared" si="2"/>
        <v>108</v>
      </c>
      <c r="O193" s="164" t="s">
        <v>42</v>
      </c>
      <c r="P193" s="160"/>
      <c r="Q193" s="176" t="s">
        <v>4</v>
      </c>
      <c r="R193" s="169">
        <v>2</v>
      </c>
    </row>
    <row r="194" spans="1:18" ht="25.5">
      <c r="A194" s="159" t="s">
        <v>192</v>
      </c>
      <c r="B194" s="160" t="s">
        <v>719</v>
      </c>
      <c r="C194" s="160" t="s">
        <v>761</v>
      </c>
      <c r="D194" s="161" t="s">
        <v>715</v>
      </c>
      <c r="E194" s="161" t="s">
        <v>331</v>
      </c>
      <c r="F194" s="161" t="s">
        <v>721</v>
      </c>
      <c r="G194" s="161" t="s">
        <v>762</v>
      </c>
      <c r="H194" s="161" t="s">
        <v>331</v>
      </c>
      <c r="I194" s="161" t="s">
        <v>331</v>
      </c>
      <c r="J194" s="161" t="s">
        <v>331</v>
      </c>
      <c r="K194" s="161" t="s">
        <v>331</v>
      </c>
      <c r="L194" s="160" t="s">
        <v>763</v>
      </c>
      <c r="M194" s="215">
        <v>180</v>
      </c>
      <c r="N194" s="215">
        <f t="shared" si="2"/>
        <v>216</v>
      </c>
      <c r="O194" s="164" t="s">
        <v>42</v>
      </c>
      <c r="P194" s="160"/>
      <c r="Q194" s="173" t="s">
        <v>6</v>
      </c>
      <c r="R194" s="169">
        <v>3</v>
      </c>
    </row>
    <row r="195" spans="1:18" ht="25.5">
      <c r="A195" s="159" t="s">
        <v>194</v>
      </c>
      <c r="B195" s="160" t="s">
        <v>719</v>
      </c>
      <c r="C195" s="160" t="s">
        <v>764</v>
      </c>
      <c r="D195" s="161" t="s">
        <v>715</v>
      </c>
      <c r="E195" s="161" t="s">
        <v>331</v>
      </c>
      <c r="F195" s="161" t="s">
        <v>724</v>
      </c>
      <c r="G195" s="161" t="s">
        <v>762</v>
      </c>
      <c r="H195" s="161" t="s">
        <v>331</v>
      </c>
      <c r="I195" s="161" t="s">
        <v>331</v>
      </c>
      <c r="J195" s="161" t="s">
        <v>331</v>
      </c>
      <c r="K195" s="161" t="s">
        <v>331</v>
      </c>
      <c r="L195" s="160" t="s">
        <v>765</v>
      </c>
      <c r="M195" s="215">
        <v>180</v>
      </c>
      <c r="N195" s="215">
        <f t="shared" si="2"/>
        <v>216</v>
      </c>
      <c r="O195" s="164" t="s">
        <v>42</v>
      </c>
      <c r="P195" s="160"/>
      <c r="Q195" s="165" t="s">
        <v>2</v>
      </c>
      <c r="R195" s="166">
        <v>1</v>
      </c>
    </row>
    <row r="196" spans="1:18" ht="25.5">
      <c r="A196" s="159" t="s">
        <v>196</v>
      </c>
      <c r="B196" s="160" t="s">
        <v>719</v>
      </c>
      <c r="C196" s="160" t="s">
        <v>766</v>
      </c>
      <c r="D196" s="161" t="s">
        <v>715</v>
      </c>
      <c r="E196" s="161" t="s">
        <v>331</v>
      </c>
      <c r="F196" s="161" t="s">
        <v>727</v>
      </c>
      <c r="G196" s="161" t="s">
        <v>762</v>
      </c>
      <c r="H196" s="161" t="s">
        <v>331</v>
      </c>
      <c r="I196" s="161" t="s">
        <v>331</v>
      </c>
      <c r="J196" s="161" t="s">
        <v>331</v>
      </c>
      <c r="K196" s="161" t="s">
        <v>331</v>
      </c>
      <c r="L196" s="160" t="s">
        <v>767</v>
      </c>
      <c r="M196" s="215">
        <v>180</v>
      </c>
      <c r="N196" s="215">
        <f t="shared" ref="N196:N251" si="3">M196*1.2</f>
        <v>216</v>
      </c>
      <c r="O196" s="164" t="s">
        <v>42</v>
      </c>
      <c r="P196" s="160"/>
      <c r="Q196" s="165" t="s">
        <v>2</v>
      </c>
      <c r="R196" s="166">
        <v>1</v>
      </c>
    </row>
    <row r="197" spans="1:18" ht="25.5">
      <c r="A197" s="159" t="s">
        <v>198</v>
      </c>
      <c r="B197" s="160" t="s">
        <v>719</v>
      </c>
      <c r="C197" s="160" t="s">
        <v>768</v>
      </c>
      <c r="D197" s="161" t="s">
        <v>715</v>
      </c>
      <c r="E197" s="161" t="s">
        <v>331</v>
      </c>
      <c r="F197" s="161" t="s">
        <v>721</v>
      </c>
      <c r="G197" s="161" t="s">
        <v>769</v>
      </c>
      <c r="H197" s="161" t="s">
        <v>331</v>
      </c>
      <c r="I197" s="161" t="s">
        <v>331</v>
      </c>
      <c r="J197" s="161" t="s">
        <v>331</v>
      </c>
      <c r="K197" s="161" t="s">
        <v>331</v>
      </c>
      <c r="L197" s="160" t="s">
        <v>770</v>
      </c>
      <c r="M197" s="215">
        <v>275</v>
      </c>
      <c r="N197" s="215">
        <f t="shared" si="3"/>
        <v>330</v>
      </c>
      <c r="O197" s="164" t="s">
        <v>42</v>
      </c>
      <c r="P197" s="160"/>
      <c r="Q197" s="173" t="s">
        <v>6</v>
      </c>
      <c r="R197" s="169">
        <v>3</v>
      </c>
    </row>
    <row r="198" spans="1:18" ht="16.5">
      <c r="A198" s="159" t="s">
        <v>200</v>
      </c>
      <c r="B198" s="160" t="s">
        <v>719</v>
      </c>
      <c r="C198" s="160" t="s">
        <v>771</v>
      </c>
      <c r="D198" s="161" t="s">
        <v>715</v>
      </c>
      <c r="E198" s="161" t="s">
        <v>331</v>
      </c>
      <c r="F198" s="161" t="s">
        <v>724</v>
      </c>
      <c r="G198" s="161" t="s">
        <v>769</v>
      </c>
      <c r="H198" s="161" t="s">
        <v>331</v>
      </c>
      <c r="I198" s="161" t="s">
        <v>331</v>
      </c>
      <c r="J198" s="161" t="s">
        <v>331</v>
      </c>
      <c r="K198" s="161" t="s">
        <v>331</v>
      </c>
      <c r="L198" s="160" t="s">
        <v>772</v>
      </c>
      <c r="M198" s="215">
        <v>275</v>
      </c>
      <c r="N198" s="215">
        <f t="shared" si="3"/>
        <v>330</v>
      </c>
      <c r="O198" s="164" t="s">
        <v>42</v>
      </c>
      <c r="P198" s="160"/>
      <c r="Q198" s="176" t="s">
        <v>4</v>
      </c>
      <c r="R198" s="169">
        <v>2</v>
      </c>
    </row>
    <row r="199" spans="1:18" ht="16.5">
      <c r="A199" s="159" t="s">
        <v>202</v>
      </c>
      <c r="B199" s="160" t="s">
        <v>719</v>
      </c>
      <c r="C199" s="160" t="s">
        <v>773</v>
      </c>
      <c r="D199" s="161" t="s">
        <v>715</v>
      </c>
      <c r="E199" s="161" t="s">
        <v>331</v>
      </c>
      <c r="F199" s="161" t="s">
        <v>727</v>
      </c>
      <c r="G199" s="161" t="s">
        <v>769</v>
      </c>
      <c r="H199" s="161" t="s">
        <v>331</v>
      </c>
      <c r="I199" s="161" t="s">
        <v>331</v>
      </c>
      <c r="J199" s="161" t="s">
        <v>331</v>
      </c>
      <c r="K199" s="161" t="s">
        <v>331</v>
      </c>
      <c r="L199" s="160" t="s">
        <v>774</v>
      </c>
      <c r="M199" s="215">
        <v>275</v>
      </c>
      <c r="N199" s="215">
        <f t="shared" si="3"/>
        <v>330</v>
      </c>
      <c r="O199" s="164" t="s">
        <v>42</v>
      </c>
      <c r="P199" s="160"/>
      <c r="Q199" s="176" t="s">
        <v>4</v>
      </c>
      <c r="R199" s="169">
        <v>2</v>
      </c>
    </row>
    <row r="200" spans="1:18" ht="25.5">
      <c r="A200" s="159" t="s">
        <v>204</v>
      </c>
      <c r="B200" s="160" t="s">
        <v>719</v>
      </c>
      <c r="C200" s="160" t="s">
        <v>775</v>
      </c>
      <c r="D200" s="161" t="s">
        <v>715</v>
      </c>
      <c r="E200" s="161" t="s">
        <v>331</v>
      </c>
      <c r="F200" s="161" t="s">
        <v>721</v>
      </c>
      <c r="G200" s="161" t="s">
        <v>776</v>
      </c>
      <c r="H200" s="161" t="s">
        <v>331</v>
      </c>
      <c r="I200" s="161" t="s">
        <v>331</v>
      </c>
      <c r="J200" s="161" t="s">
        <v>331</v>
      </c>
      <c r="K200" s="161" t="s">
        <v>331</v>
      </c>
      <c r="L200" s="160" t="s">
        <v>777</v>
      </c>
      <c r="M200" s="215">
        <v>355</v>
      </c>
      <c r="N200" s="215">
        <f t="shared" si="3"/>
        <v>426</v>
      </c>
      <c r="O200" s="164" t="s">
        <v>42</v>
      </c>
      <c r="P200" s="160"/>
      <c r="Q200" s="173" t="s">
        <v>6</v>
      </c>
      <c r="R200" s="169">
        <v>3</v>
      </c>
    </row>
    <row r="201" spans="1:18" ht="16.5">
      <c r="A201" s="159" t="s">
        <v>206</v>
      </c>
      <c r="B201" s="160" t="s">
        <v>719</v>
      </c>
      <c r="C201" s="160" t="s">
        <v>778</v>
      </c>
      <c r="D201" s="161" t="s">
        <v>715</v>
      </c>
      <c r="E201" s="161" t="s">
        <v>331</v>
      </c>
      <c r="F201" s="161" t="s">
        <v>724</v>
      </c>
      <c r="G201" s="161" t="s">
        <v>776</v>
      </c>
      <c r="H201" s="161" t="s">
        <v>331</v>
      </c>
      <c r="I201" s="161" t="s">
        <v>331</v>
      </c>
      <c r="J201" s="161" t="s">
        <v>331</v>
      </c>
      <c r="K201" s="161" t="s">
        <v>331</v>
      </c>
      <c r="L201" s="160" t="s">
        <v>779</v>
      </c>
      <c r="M201" s="215">
        <v>355</v>
      </c>
      <c r="N201" s="215">
        <f t="shared" si="3"/>
        <v>426</v>
      </c>
      <c r="O201" s="164" t="s">
        <v>42</v>
      </c>
      <c r="P201" s="160"/>
      <c r="Q201" s="176" t="s">
        <v>4</v>
      </c>
      <c r="R201" s="169">
        <v>2</v>
      </c>
    </row>
    <row r="202" spans="1:18" ht="25.5">
      <c r="A202" s="159" t="s">
        <v>208</v>
      </c>
      <c r="B202" s="160" t="s">
        <v>719</v>
      </c>
      <c r="C202" s="160" t="s">
        <v>780</v>
      </c>
      <c r="D202" s="161" t="s">
        <v>715</v>
      </c>
      <c r="E202" s="161" t="s">
        <v>331</v>
      </c>
      <c r="F202" s="161" t="s">
        <v>727</v>
      </c>
      <c r="G202" s="161" t="s">
        <v>776</v>
      </c>
      <c r="H202" s="161" t="s">
        <v>331</v>
      </c>
      <c r="I202" s="161" t="s">
        <v>331</v>
      </c>
      <c r="J202" s="161" t="s">
        <v>331</v>
      </c>
      <c r="K202" s="161" t="s">
        <v>331</v>
      </c>
      <c r="L202" s="160" t="s">
        <v>781</v>
      </c>
      <c r="M202" s="215">
        <v>355</v>
      </c>
      <c r="N202" s="215">
        <f t="shared" si="3"/>
        <v>426</v>
      </c>
      <c r="O202" s="164" t="s">
        <v>42</v>
      </c>
      <c r="P202" s="160"/>
      <c r="Q202" s="173" t="s">
        <v>6</v>
      </c>
      <c r="R202" s="169">
        <v>3</v>
      </c>
    </row>
    <row r="203" spans="1:18" ht="25.5">
      <c r="A203" s="159" t="s">
        <v>210</v>
      </c>
      <c r="B203" s="160" t="s">
        <v>719</v>
      </c>
      <c r="C203" s="160" t="s">
        <v>782</v>
      </c>
      <c r="D203" s="161" t="s">
        <v>715</v>
      </c>
      <c r="E203" s="161" t="s">
        <v>331</v>
      </c>
      <c r="F203" s="161" t="s">
        <v>721</v>
      </c>
      <c r="G203" s="161" t="s">
        <v>783</v>
      </c>
      <c r="H203" s="161" t="s">
        <v>331</v>
      </c>
      <c r="I203" s="161" t="s">
        <v>331</v>
      </c>
      <c r="J203" s="161" t="s">
        <v>331</v>
      </c>
      <c r="K203" s="161" t="s">
        <v>331</v>
      </c>
      <c r="L203" s="160" t="s">
        <v>784</v>
      </c>
      <c r="M203" s="215">
        <v>490</v>
      </c>
      <c r="N203" s="215">
        <f t="shared" si="3"/>
        <v>588</v>
      </c>
      <c r="O203" s="164" t="s">
        <v>42</v>
      </c>
      <c r="P203" s="160"/>
      <c r="Q203" s="173" t="s">
        <v>6</v>
      </c>
      <c r="R203" s="169">
        <v>3</v>
      </c>
    </row>
    <row r="204" spans="1:18" ht="25.5">
      <c r="A204" s="159" t="s">
        <v>212</v>
      </c>
      <c r="B204" s="160" t="s">
        <v>719</v>
      </c>
      <c r="C204" s="160" t="s">
        <v>785</v>
      </c>
      <c r="D204" s="161" t="s">
        <v>715</v>
      </c>
      <c r="E204" s="161" t="s">
        <v>331</v>
      </c>
      <c r="F204" s="161" t="s">
        <v>724</v>
      </c>
      <c r="G204" s="161" t="s">
        <v>783</v>
      </c>
      <c r="H204" s="161" t="s">
        <v>331</v>
      </c>
      <c r="I204" s="161" t="s">
        <v>331</v>
      </c>
      <c r="J204" s="161" t="s">
        <v>331</v>
      </c>
      <c r="K204" s="161" t="s">
        <v>331</v>
      </c>
      <c r="L204" s="160" t="s">
        <v>786</v>
      </c>
      <c r="M204" s="215">
        <v>490</v>
      </c>
      <c r="N204" s="215">
        <f t="shared" si="3"/>
        <v>588</v>
      </c>
      <c r="O204" s="164" t="s">
        <v>42</v>
      </c>
      <c r="P204" s="160"/>
      <c r="Q204" s="173" t="s">
        <v>6</v>
      </c>
      <c r="R204" s="169">
        <v>3</v>
      </c>
    </row>
    <row r="205" spans="1:18" ht="25.5">
      <c r="A205" s="159" t="s">
        <v>214</v>
      </c>
      <c r="B205" s="160" t="s">
        <v>719</v>
      </c>
      <c r="C205" s="160" t="s">
        <v>787</v>
      </c>
      <c r="D205" s="161" t="s">
        <v>715</v>
      </c>
      <c r="E205" s="161" t="s">
        <v>331</v>
      </c>
      <c r="F205" s="161" t="s">
        <v>727</v>
      </c>
      <c r="G205" s="161" t="s">
        <v>783</v>
      </c>
      <c r="H205" s="161" t="s">
        <v>331</v>
      </c>
      <c r="I205" s="161" t="s">
        <v>331</v>
      </c>
      <c r="J205" s="161" t="s">
        <v>331</v>
      </c>
      <c r="K205" s="161" t="s">
        <v>331</v>
      </c>
      <c r="L205" s="160" t="s">
        <v>788</v>
      </c>
      <c r="M205" s="215">
        <v>490</v>
      </c>
      <c r="N205" s="215">
        <f t="shared" si="3"/>
        <v>588</v>
      </c>
      <c r="O205" s="164" t="s">
        <v>42</v>
      </c>
      <c r="P205" s="160"/>
      <c r="Q205" s="173" t="s">
        <v>6</v>
      </c>
      <c r="R205" s="169">
        <v>3</v>
      </c>
    </row>
    <row r="206" spans="1:18" ht="25.5">
      <c r="A206" s="159" t="s">
        <v>216</v>
      </c>
      <c r="B206" s="160" t="s">
        <v>719</v>
      </c>
      <c r="C206" s="160" t="s">
        <v>789</v>
      </c>
      <c r="D206" s="161" t="s">
        <v>715</v>
      </c>
      <c r="E206" s="161" t="s">
        <v>331</v>
      </c>
      <c r="F206" s="161" t="s">
        <v>721</v>
      </c>
      <c r="G206" s="161" t="s">
        <v>790</v>
      </c>
      <c r="H206" s="161" t="s">
        <v>331</v>
      </c>
      <c r="I206" s="161" t="s">
        <v>331</v>
      </c>
      <c r="J206" s="161" t="s">
        <v>331</v>
      </c>
      <c r="K206" s="161" t="s">
        <v>331</v>
      </c>
      <c r="L206" s="160" t="s">
        <v>791</v>
      </c>
      <c r="M206" s="215">
        <v>800</v>
      </c>
      <c r="N206" s="215">
        <f t="shared" si="3"/>
        <v>960</v>
      </c>
      <c r="O206" s="164" t="s">
        <v>42</v>
      </c>
      <c r="P206" s="160"/>
      <c r="Q206" s="173" t="s">
        <v>6</v>
      </c>
      <c r="R206" s="169">
        <v>3</v>
      </c>
    </row>
    <row r="207" spans="1:18" ht="25.5">
      <c r="A207" s="159" t="s">
        <v>218</v>
      </c>
      <c r="B207" s="160" t="s">
        <v>719</v>
      </c>
      <c r="C207" s="160" t="s">
        <v>792</v>
      </c>
      <c r="D207" s="161" t="s">
        <v>715</v>
      </c>
      <c r="E207" s="161" t="s">
        <v>331</v>
      </c>
      <c r="F207" s="161" t="s">
        <v>724</v>
      </c>
      <c r="G207" s="161" t="s">
        <v>790</v>
      </c>
      <c r="H207" s="161" t="s">
        <v>331</v>
      </c>
      <c r="I207" s="161" t="s">
        <v>331</v>
      </c>
      <c r="J207" s="161" t="s">
        <v>331</v>
      </c>
      <c r="K207" s="161" t="s">
        <v>331</v>
      </c>
      <c r="L207" s="160" t="s">
        <v>793</v>
      </c>
      <c r="M207" s="215">
        <v>800</v>
      </c>
      <c r="N207" s="215">
        <f t="shared" si="3"/>
        <v>960</v>
      </c>
      <c r="O207" s="164" t="s">
        <v>42</v>
      </c>
      <c r="P207" s="160"/>
      <c r="Q207" s="173" t="s">
        <v>6</v>
      </c>
      <c r="R207" s="169">
        <v>3</v>
      </c>
    </row>
    <row r="208" spans="1:18" ht="25.5">
      <c r="A208" s="159" t="s">
        <v>794</v>
      </c>
      <c r="B208" s="160" t="s">
        <v>719</v>
      </c>
      <c r="C208" s="160" t="s">
        <v>795</v>
      </c>
      <c r="D208" s="161" t="s">
        <v>715</v>
      </c>
      <c r="E208" s="161" t="s">
        <v>331</v>
      </c>
      <c r="F208" s="161" t="s">
        <v>727</v>
      </c>
      <c r="G208" s="161" t="s">
        <v>790</v>
      </c>
      <c r="H208" s="161" t="s">
        <v>331</v>
      </c>
      <c r="I208" s="161" t="s">
        <v>331</v>
      </c>
      <c r="J208" s="161" t="s">
        <v>331</v>
      </c>
      <c r="K208" s="161" t="s">
        <v>331</v>
      </c>
      <c r="L208" s="160" t="s">
        <v>796</v>
      </c>
      <c r="M208" s="215">
        <v>800</v>
      </c>
      <c r="N208" s="215">
        <f t="shared" si="3"/>
        <v>960</v>
      </c>
      <c r="O208" s="164" t="s">
        <v>42</v>
      </c>
      <c r="P208" s="160"/>
      <c r="Q208" s="173" t="s">
        <v>6</v>
      </c>
      <c r="R208" s="169">
        <v>3</v>
      </c>
    </row>
    <row r="209" spans="1:18" ht="25.5">
      <c r="A209" s="159" t="s">
        <v>320</v>
      </c>
      <c r="B209" s="160" t="s">
        <v>797</v>
      </c>
      <c r="C209" s="160" t="s">
        <v>798</v>
      </c>
      <c r="D209" s="161" t="s">
        <v>799</v>
      </c>
      <c r="E209" s="161" t="s">
        <v>800</v>
      </c>
      <c r="F209" s="161" t="s">
        <v>801</v>
      </c>
      <c r="G209" s="161">
        <v>25</v>
      </c>
      <c r="H209" s="161">
        <v>52</v>
      </c>
      <c r="I209" s="161" t="s">
        <v>802</v>
      </c>
      <c r="J209" s="161" t="s">
        <v>803</v>
      </c>
      <c r="K209" s="162" t="s">
        <v>409</v>
      </c>
      <c r="L209" s="160" t="s">
        <v>804</v>
      </c>
      <c r="M209" s="215">
        <v>400</v>
      </c>
      <c r="N209" s="215">
        <f t="shared" si="3"/>
        <v>480</v>
      </c>
      <c r="O209" s="164" t="s">
        <v>42</v>
      </c>
      <c r="P209" s="160"/>
      <c r="Q209" s="165" t="s">
        <v>2</v>
      </c>
      <c r="R209" s="166">
        <v>1</v>
      </c>
    </row>
    <row r="210" spans="1:18" ht="25.5">
      <c r="A210" s="159" t="s">
        <v>321</v>
      </c>
      <c r="B210" s="160" t="s">
        <v>797</v>
      </c>
      <c r="C210" s="160" t="s">
        <v>805</v>
      </c>
      <c r="D210" s="161" t="s">
        <v>799</v>
      </c>
      <c r="E210" s="161" t="s">
        <v>806</v>
      </c>
      <c r="F210" s="161" t="s">
        <v>801</v>
      </c>
      <c r="G210" s="161">
        <v>32</v>
      </c>
      <c r="H210" s="161">
        <v>52</v>
      </c>
      <c r="I210" s="161" t="s">
        <v>802</v>
      </c>
      <c r="J210" s="161" t="s">
        <v>803</v>
      </c>
      <c r="K210" s="162" t="s">
        <v>409</v>
      </c>
      <c r="L210" s="160" t="s">
        <v>807</v>
      </c>
      <c r="M210" s="215">
        <v>430</v>
      </c>
      <c r="N210" s="215">
        <f t="shared" si="3"/>
        <v>516</v>
      </c>
      <c r="O210" s="164" t="s">
        <v>42</v>
      </c>
      <c r="P210" s="160"/>
      <c r="Q210" s="165" t="s">
        <v>2</v>
      </c>
      <c r="R210" s="166">
        <v>1</v>
      </c>
    </row>
    <row r="211" spans="1:18" ht="25.5">
      <c r="A211" s="159" t="s">
        <v>322</v>
      </c>
      <c r="B211" s="160" t="s">
        <v>797</v>
      </c>
      <c r="C211" s="160" t="s">
        <v>808</v>
      </c>
      <c r="D211" s="161" t="s">
        <v>799</v>
      </c>
      <c r="E211" s="161" t="s">
        <v>809</v>
      </c>
      <c r="F211" s="161" t="s">
        <v>801</v>
      </c>
      <c r="G211" s="161">
        <v>40</v>
      </c>
      <c r="H211" s="161">
        <v>52</v>
      </c>
      <c r="I211" s="161" t="s">
        <v>802</v>
      </c>
      <c r="J211" s="161" t="s">
        <v>803</v>
      </c>
      <c r="K211" s="162" t="s">
        <v>409</v>
      </c>
      <c r="L211" s="160" t="s">
        <v>810</v>
      </c>
      <c r="M211" s="215">
        <v>540</v>
      </c>
      <c r="N211" s="215">
        <f t="shared" si="3"/>
        <v>648</v>
      </c>
      <c r="O211" s="164" t="s">
        <v>42</v>
      </c>
      <c r="P211" s="160"/>
      <c r="Q211" s="165" t="s">
        <v>2</v>
      </c>
      <c r="R211" s="166">
        <v>1</v>
      </c>
    </row>
    <row r="212" spans="1:18" ht="25.5">
      <c r="A212" s="159" t="s">
        <v>323</v>
      </c>
      <c r="B212" s="160" t="s">
        <v>797</v>
      </c>
      <c r="C212" s="160" t="s">
        <v>811</v>
      </c>
      <c r="D212" s="161" t="s">
        <v>799</v>
      </c>
      <c r="E212" s="161" t="s">
        <v>812</v>
      </c>
      <c r="F212" s="161" t="s">
        <v>801</v>
      </c>
      <c r="G212" s="161">
        <v>50</v>
      </c>
      <c r="H212" s="161">
        <v>52</v>
      </c>
      <c r="I212" s="161" t="s">
        <v>802</v>
      </c>
      <c r="J212" s="161" t="s">
        <v>803</v>
      </c>
      <c r="K212" s="162" t="s">
        <v>409</v>
      </c>
      <c r="L212" s="160" t="s">
        <v>813</v>
      </c>
      <c r="M212" s="215">
        <v>610</v>
      </c>
      <c r="N212" s="215">
        <f t="shared" si="3"/>
        <v>732</v>
      </c>
      <c r="O212" s="164" t="s">
        <v>42</v>
      </c>
      <c r="P212" s="160"/>
      <c r="Q212" s="165" t="s">
        <v>2</v>
      </c>
      <c r="R212" s="166">
        <v>1</v>
      </c>
    </row>
    <row r="213" spans="1:18" ht="16.5">
      <c r="A213" s="159" t="s">
        <v>324</v>
      </c>
      <c r="B213" s="160" t="s">
        <v>797</v>
      </c>
      <c r="C213" s="160" t="s">
        <v>814</v>
      </c>
      <c r="D213" s="161" t="s">
        <v>799</v>
      </c>
      <c r="E213" s="161" t="s">
        <v>815</v>
      </c>
      <c r="F213" s="161" t="s">
        <v>801</v>
      </c>
      <c r="G213" s="161">
        <v>65</v>
      </c>
      <c r="H213" s="161">
        <v>52</v>
      </c>
      <c r="I213" s="161" t="s">
        <v>802</v>
      </c>
      <c r="J213" s="161" t="s">
        <v>803</v>
      </c>
      <c r="K213" s="162" t="s">
        <v>409</v>
      </c>
      <c r="L213" s="160" t="s">
        <v>816</v>
      </c>
      <c r="M213" s="215">
        <v>1050</v>
      </c>
      <c r="N213" s="215">
        <f t="shared" si="3"/>
        <v>1260</v>
      </c>
      <c r="O213" s="164" t="s">
        <v>42</v>
      </c>
      <c r="P213" s="160"/>
      <c r="Q213" s="176" t="s">
        <v>4</v>
      </c>
      <c r="R213" s="169">
        <v>2</v>
      </c>
    </row>
    <row r="214" spans="1:18" ht="16.5">
      <c r="A214" s="159" t="s">
        <v>325</v>
      </c>
      <c r="B214" s="160" t="s">
        <v>797</v>
      </c>
      <c r="C214" s="160" t="s">
        <v>817</v>
      </c>
      <c r="D214" s="161" t="s">
        <v>799</v>
      </c>
      <c r="E214" s="161" t="s">
        <v>818</v>
      </c>
      <c r="F214" s="161" t="s">
        <v>801</v>
      </c>
      <c r="G214" s="161">
        <v>80</v>
      </c>
      <c r="H214" s="161">
        <v>52</v>
      </c>
      <c r="I214" s="161" t="s">
        <v>802</v>
      </c>
      <c r="J214" s="161" t="s">
        <v>803</v>
      </c>
      <c r="K214" s="162" t="s">
        <v>409</v>
      </c>
      <c r="L214" s="160" t="s">
        <v>819</v>
      </c>
      <c r="M214" s="215">
        <v>1100</v>
      </c>
      <c r="N214" s="215">
        <f t="shared" si="3"/>
        <v>1320</v>
      </c>
      <c r="O214" s="164" t="s">
        <v>42</v>
      </c>
      <c r="P214" s="160"/>
      <c r="Q214" s="176" t="s">
        <v>4</v>
      </c>
      <c r="R214" s="169">
        <v>2</v>
      </c>
    </row>
    <row r="215" spans="1:18" ht="28.5">
      <c r="A215" s="159" t="s">
        <v>329</v>
      </c>
      <c r="B215" s="160" t="s">
        <v>820</v>
      </c>
      <c r="C215" s="160" t="s">
        <v>821</v>
      </c>
      <c r="D215" s="161" t="s">
        <v>822</v>
      </c>
      <c r="E215" s="161"/>
      <c r="F215" s="161" t="s">
        <v>823</v>
      </c>
      <c r="G215" s="161" t="s">
        <v>330</v>
      </c>
      <c r="H215" s="161" t="s">
        <v>331</v>
      </c>
      <c r="I215" s="161" t="s">
        <v>802</v>
      </c>
      <c r="J215" s="161" t="s">
        <v>803</v>
      </c>
      <c r="K215" s="161" t="s">
        <v>331</v>
      </c>
      <c r="L215" s="160" t="s">
        <v>824</v>
      </c>
      <c r="M215" s="215">
        <v>185</v>
      </c>
      <c r="N215" s="215">
        <f t="shared" si="3"/>
        <v>222</v>
      </c>
      <c r="O215" s="164" t="s">
        <v>42</v>
      </c>
      <c r="P215" s="160"/>
      <c r="Q215" s="165" t="s">
        <v>2</v>
      </c>
      <c r="R215" s="166">
        <v>1</v>
      </c>
    </row>
    <row r="216" spans="1:18" ht="28.5">
      <c r="A216" s="159" t="s">
        <v>332</v>
      </c>
      <c r="B216" s="160" t="s">
        <v>820</v>
      </c>
      <c r="C216" s="160" t="s">
        <v>825</v>
      </c>
      <c r="D216" s="161" t="s">
        <v>822</v>
      </c>
      <c r="E216" s="161"/>
      <c r="F216" s="161" t="s">
        <v>826</v>
      </c>
      <c r="G216" s="161" t="s">
        <v>330</v>
      </c>
      <c r="H216" s="161" t="s">
        <v>331</v>
      </c>
      <c r="I216" s="161" t="s">
        <v>802</v>
      </c>
      <c r="J216" s="161" t="s">
        <v>803</v>
      </c>
      <c r="K216" s="161" t="s">
        <v>331</v>
      </c>
      <c r="L216" s="160" t="s">
        <v>827</v>
      </c>
      <c r="M216" s="215">
        <v>185</v>
      </c>
      <c r="N216" s="215">
        <f t="shared" si="3"/>
        <v>222</v>
      </c>
      <c r="O216" s="164" t="s">
        <v>42</v>
      </c>
      <c r="P216" s="160"/>
      <c r="Q216" s="165" t="s">
        <v>2</v>
      </c>
      <c r="R216" s="166">
        <v>1</v>
      </c>
    </row>
    <row r="217" spans="1:18" ht="28.5">
      <c r="A217" s="159" t="s">
        <v>333</v>
      </c>
      <c r="B217" s="160" t="s">
        <v>820</v>
      </c>
      <c r="C217" s="160" t="s">
        <v>965</v>
      </c>
      <c r="D217" s="161" t="s">
        <v>822</v>
      </c>
      <c r="E217" s="161"/>
      <c r="F217" s="161" t="s">
        <v>823</v>
      </c>
      <c r="G217" s="161" t="s">
        <v>334</v>
      </c>
      <c r="H217" s="161" t="s">
        <v>331</v>
      </c>
      <c r="I217" s="161" t="s">
        <v>802</v>
      </c>
      <c r="J217" s="161" t="s">
        <v>803</v>
      </c>
      <c r="K217" s="161" t="s">
        <v>331</v>
      </c>
      <c r="L217" s="160" t="s">
        <v>828</v>
      </c>
      <c r="M217" s="215">
        <v>185</v>
      </c>
      <c r="N217" s="215">
        <f t="shared" si="3"/>
        <v>222</v>
      </c>
      <c r="O217" s="164" t="s">
        <v>42</v>
      </c>
      <c r="P217" s="160"/>
      <c r="Q217" s="176" t="s">
        <v>4</v>
      </c>
      <c r="R217" s="169">
        <v>2</v>
      </c>
    </row>
    <row r="218" spans="1:18" ht="28.5">
      <c r="A218" s="159" t="s">
        <v>335</v>
      </c>
      <c r="B218" s="160" t="s">
        <v>820</v>
      </c>
      <c r="C218" s="160" t="s">
        <v>966</v>
      </c>
      <c r="D218" s="161" t="s">
        <v>822</v>
      </c>
      <c r="E218" s="161"/>
      <c r="F218" s="161" t="s">
        <v>826</v>
      </c>
      <c r="G218" s="161" t="s">
        <v>334</v>
      </c>
      <c r="H218" s="161" t="s">
        <v>331</v>
      </c>
      <c r="I218" s="161" t="s">
        <v>802</v>
      </c>
      <c r="J218" s="161" t="s">
        <v>803</v>
      </c>
      <c r="K218" s="161" t="s">
        <v>331</v>
      </c>
      <c r="L218" s="160" t="s">
        <v>829</v>
      </c>
      <c r="M218" s="215">
        <v>185</v>
      </c>
      <c r="N218" s="215">
        <f t="shared" si="3"/>
        <v>222</v>
      </c>
      <c r="O218" s="164" t="s">
        <v>42</v>
      </c>
      <c r="P218" s="160"/>
      <c r="Q218" s="176" t="s">
        <v>4</v>
      </c>
      <c r="R218" s="169">
        <v>2</v>
      </c>
    </row>
    <row r="219" spans="1:18" ht="28.5">
      <c r="A219" s="159" t="s">
        <v>963</v>
      </c>
      <c r="B219" s="160" t="s">
        <v>967</v>
      </c>
      <c r="C219" s="160" t="s">
        <v>976</v>
      </c>
      <c r="D219" s="161" t="s">
        <v>830</v>
      </c>
      <c r="E219" s="161" t="s">
        <v>975</v>
      </c>
      <c r="F219" s="161" t="s">
        <v>41</v>
      </c>
      <c r="G219" s="161">
        <v>8</v>
      </c>
      <c r="H219" s="161">
        <v>52</v>
      </c>
      <c r="I219" s="161" t="s">
        <v>228</v>
      </c>
      <c r="J219" s="161" t="s">
        <v>227</v>
      </c>
      <c r="K219" s="161"/>
      <c r="L219" s="160" t="s">
        <v>970</v>
      </c>
      <c r="M219" s="215">
        <v>310</v>
      </c>
      <c r="N219" s="215">
        <f t="shared" ref="N219:N220" si="4">M219*1.2</f>
        <v>372</v>
      </c>
      <c r="O219" s="164" t="s">
        <v>42</v>
      </c>
      <c r="P219" s="160"/>
      <c r="Q219" s="165" t="s">
        <v>2</v>
      </c>
      <c r="R219" s="169">
        <v>1</v>
      </c>
    </row>
    <row r="220" spans="1:18" ht="28.5">
      <c r="A220" s="159" t="s">
        <v>964</v>
      </c>
      <c r="B220" s="160" t="s">
        <v>967</v>
      </c>
      <c r="C220" s="160" t="s">
        <v>977</v>
      </c>
      <c r="D220" s="161" t="s">
        <v>830</v>
      </c>
      <c r="E220" s="161" t="s">
        <v>978</v>
      </c>
      <c r="F220" s="161" t="s">
        <v>41</v>
      </c>
      <c r="G220" s="161">
        <v>8</v>
      </c>
      <c r="H220" s="161">
        <v>52</v>
      </c>
      <c r="I220" s="161" t="s">
        <v>228</v>
      </c>
      <c r="J220" s="161" t="s">
        <v>227</v>
      </c>
      <c r="K220" s="161"/>
      <c r="L220" s="160" t="s">
        <v>971</v>
      </c>
      <c r="M220" s="215">
        <v>310</v>
      </c>
      <c r="N220" s="215">
        <f t="shared" si="4"/>
        <v>372</v>
      </c>
      <c r="O220" s="164" t="s">
        <v>42</v>
      </c>
      <c r="P220" s="160"/>
      <c r="Q220" s="165" t="s">
        <v>2</v>
      </c>
      <c r="R220" s="169">
        <v>1</v>
      </c>
    </row>
    <row r="221" spans="1:18" ht="30.95" customHeight="1">
      <c r="A221" s="159" t="s">
        <v>225</v>
      </c>
      <c r="B221" s="160" t="s">
        <v>967</v>
      </c>
      <c r="C221" s="160" t="s">
        <v>980</v>
      </c>
      <c r="D221" s="161" t="s">
        <v>830</v>
      </c>
      <c r="E221" s="161" t="s">
        <v>984</v>
      </c>
      <c r="F221" s="161" t="s">
        <v>41</v>
      </c>
      <c r="G221" s="161">
        <v>8</v>
      </c>
      <c r="H221" s="161">
        <v>40</v>
      </c>
      <c r="I221" s="161" t="s">
        <v>228</v>
      </c>
      <c r="J221" s="161" t="s">
        <v>375</v>
      </c>
      <c r="K221" s="161" t="s">
        <v>331</v>
      </c>
      <c r="L221" s="160" t="s">
        <v>972</v>
      </c>
      <c r="M221" s="215">
        <v>160</v>
      </c>
      <c r="N221" s="215">
        <f t="shared" si="3"/>
        <v>192</v>
      </c>
      <c r="O221" s="164" t="s">
        <v>42</v>
      </c>
      <c r="P221" s="160"/>
      <c r="Q221" s="165" t="s">
        <v>2</v>
      </c>
      <c r="R221" s="166">
        <v>1</v>
      </c>
    </row>
    <row r="222" spans="1:18" ht="27" customHeight="1">
      <c r="A222" s="159" t="s">
        <v>230</v>
      </c>
      <c r="B222" s="160" t="s">
        <v>967</v>
      </c>
      <c r="C222" s="160" t="s">
        <v>981</v>
      </c>
      <c r="D222" s="161" t="s">
        <v>830</v>
      </c>
      <c r="E222" s="161" t="s">
        <v>979</v>
      </c>
      <c r="F222" s="161" t="s">
        <v>24</v>
      </c>
      <c r="G222" s="161">
        <v>8</v>
      </c>
      <c r="H222" s="161">
        <v>40</v>
      </c>
      <c r="I222" s="161" t="s">
        <v>228</v>
      </c>
      <c r="J222" s="161" t="s">
        <v>375</v>
      </c>
      <c r="K222" s="161" t="s">
        <v>331</v>
      </c>
      <c r="L222" s="160" t="s">
        <v>968</v>
      </c>
      <c r="M222" s="215">
        <v>160</v>
      </c>
      <c r="N222" s="215">
        <f t="shared" si="3"/>
        <v>192</v>
      </c>
      <c r="O222" s="164" t="s">
        <v>42</v>
      </c>
      <c r="P222" s="160"/>
      <c r="Q222" s="165" t="s">
        <v>2</v>
      </c>
      <c r="R222" s="166">
        <v>1</v>
      </c>
    </row>
    <row r="223" spans="1:18" ht="34.5" customHeight="1">
      <c r="A223" s="159" t="s">
        <v>231</v>
      </c>
      <c r="B223" s="160" t="s">
        <v>967</v>
      </c>
      <c r="C223" s="160" t="s">
        <v>982</v>
      </c>
      <c r="D223" s="161" t="s">
        <v>830</v>
      </c>
      <c r="E223" s="161" t="s">
        <v>985</v>
      </c>
      <c r="F223" s="161" t="s">
        <v>41</v>
      </c>
      <c r="G223" s="161">
        <v>8</v>
      </c>
      <c r="H223" s="161">
        <v>40</v>
      </c>
      <c r="I223" s="161" t="s">
        <v>228</v>
      </c>
      <c r="J223" s="161" t="s">
        <v>375</v>
      </c>
      <c r="K223" s="162"/>
      <c r="L223" s="160" t="s">
        <v>969</v>
      </c>
      <c r="M223" s="215">
        <v>160</v>
      </c>
      <c r="N223" s="215">
        <f t="shared" si="3"/>
        <v>192</v>
      </c>
      <c r="O223" s="164" t="s">
        <v>42</v>
      </c>
      <c r="P223" s="160"/>
      <c r="Q223" s="176" t="s">
        <v>4</v>
      </c>
      <c r="R223" s="169">
        <v>2</v>
      </c>
    </row>
    <row r="224" spans="1:18" ht="33.75" customHeight="1">
      <c r="A224" s="178" t="s">
        <v>233</v>
      </c>
      <c r="B224" s="179" t="s">
        <v>967</v>
      </c>
      <c r="C224" s="179" t="s">
        <v>983</v>
      </c>
      <c r="D224" s="180" t="s">
        <v>830</v>
      </c>
      <c r="E224" s="180" t="s">
        <v>986</v>
      </c>
      <c r="F224" s="180" t="s">
        <v>41</v>
      </c>
      <c r="G224" s="180">
        <v>8</v>
      </c>
      <c r="H224" s="180">
        <v>40</v>
      </c>
      <c r="I224" s="180" t="s">
        <v>228</v>
      </c>
      <c r="J224" s="180" t="s">
        <v>375</v>
      </c>
      <c r="K224" s="181"/>
      <c r="L224" s="179" t="s">
        <v>973</v>
      </c>
      <c r="M224" s="215">
        <v>160</v>
      </c>
      <c r="N224" s="215">
        <f t="shared" si="3"/>
        <v>192</v>
      </c>
      <c r="O224" s="192" t="s">
        <v>42</v>
      </c>
      <c r="P224" s="179"/>
      <c r="Q224" s="193" t="s">
        <v>4</v>
      </c>
      <c r="R224" s="169">
        <v>2</v>
      </c>
    </row>
    <row r="225" spans="1:18" ht="28.5">
      <c r="A225" s="161" t="s">
        <v>842</v>
      </c>
      <c r="B225" s="194" t="s">
        <v>880</v>
      </c>
      <c r="C225" s="194" t="s">
        <v>880</v>
      </c>
      <c r="D225" s="180" t="s">
        <v>903</v>
      </c>
      <c r="E225" s="190"/>
      <c r="F225" s="190"/>
      <c r="G225" s="161" t="s">
        <v>907</v>
      </c>
      <c r="H225" s="190"/>
      <c r="I225" s="190"/>
      <c r="J225" s="190"/>
      <c r="K225" s="195"/>
      <c r="L225" s="194"/>
      <c r="M225" s="215">
        <v>30</v>
      </c>
      <c r="N225" s="215">
        <f t="shared" si="3"/>
        <v>36</v>
      </c>
      <c r="O225" s="163" t="s">
        <v>42</v>
      </c>
      <c r="P225" s="196"/>
      <c r="Q225" s="165" t="s">
        <v>2</v>
      </c>
      <c r="R225" s="197">
        <v>1</v>
      </c>
    </row>
    <row r="226" spans="1:18" ht="28.5">
      <c r="A226" s="161" t="s">
        <v>843</v>
      </c>
      <c r="B226" s="194" t="s">
        <v>881</v>
      </c>
      <c r="C226" s="194" t="s">
        <v>881</v>
      </c>
      <c r="D226" s="180" t="s">
        <v>903</v>
      </c>
      <c r="E226" s="190"/>
      <c r="F226" s="190"/>
      <c r="G226" s="180" t="s">
        <v>908</v>
      </c>
      <c r="H226" s="190"/>
      <c r="I226" s="190"/>
      <c r="J226" s="190"/>
      <c r="K226" s="195"/>
      <c r="L226" s="194"/>
      <c r="M226" s="215">
        <v>35</v>
      </c>
      <c r="N226" s="215">
        <f t="shared" si="3"/>
        <v>42</v>
      </c>
      <c r="O226" s="163" t="s">
        <v>42</v>
      </c>
      <c r="P226" s="196"/>
      <c r="Q226" s="165" t="s">
        <v>2</v>
      </c>
      <c r="R226" s="197">
        <v>1</v>
      </c>
    </row>
    <row r="227" spans="1:18" ht="28.5">
      <c r="A227" s="161" t="s">
        <v>844</v>
      </c>
      <c r="B227" s="194" t="s">
        <v>882</v>
      </c>
      <c r="C227" s="194" t="s">
        <v>882</v>
      </c>
      <c r="D227" s="180" t="s">
        <v>903</v>
      </c>
      <c r="E227" s="190"/>
      <c r="F227" s="190"/>
      <c r="G227" s="161" t="s">
        <v>910</v>
      </c>
      <c r="H227" s="190"/>
      <c r="I227" s="190"/>
      <c r="J227" s="190"/>
      <c r="K227" s="195"/>
      <c r="L227" s="194"/>
      <c r="M227" s="215">
        <v>62</v>
      </c>
      <c r="N227" s="215">
        <f t="shared" si="3"/>
        <v>74.399999999999991</v>
      </c>
      <c r="O227" s="163" t="s">
        <v>42</v>
      </c>
      <c r="P227" s="196"/>
      <c r="Q227" s="165" t="s">
        <v>2</v>
      </c>
      <c r="R227" s="197">
        <v>1</v>
      </c>
    </row>
    <row r="228" spans="1:18" ht="28.5">
      <c r="A228" s="161" t="s">
        <v>845</v>
      </c>
      <c r="B228" s="194" t="s">
        <v>883</v>
      </c>
      <c r="C228" s="194" t="s">
        <v>883</v>
      </c>
      <c r="D228" s="180" t="s">
        <v>903</v>
      </c>
      <c r="E228" s="190"/>
      <c r="F228" s="190"/>
      <c r="G228" s="180">
        <v>50</v>
      </c>
      <c r="H228" s="190"/>
      <c r="I228" s="190"/>
      <c r="J228" s="190"/>
      <c r="K228" s="195"/>
      <c r="L228" s="194"/>
      <c r="M228" s="215">
        <v>75</v>
      </c>
      <c r="N228" s="215">
        <f t="shared" si="3"/>
        <v>90</v>
      </c>
      <c r="O228" s="163" t="s">
        <v>42</v>
      </c>
      <c r="P228" s="196"/>
      <c r="Q228" s="165" t="s">
        <v>2</v>
      </c>
      <c r="R228" s="197">
        <v>1</v>
      </c>
    </row>
    <row r="229" spans="1:18" ht="28.5">
      <c r="A229" s="161" t="s">
        <v>846</v>
      </c>
      <c r="B229" s="194" t="s">
        <v>884</v>
      </c>
      <c r="C229" s="194" t="s">
        <v>884</v>
      </c>
      <c r="D229" s="180" t="s">
        <v>903</v>
      </c>
      <c r="E229" s="190"/>
      <c r="F229" s="190"/>
      <c r="G229" s="161">
        <v>65</v>
      </c>
      <c r="H229" s="190"/>
      <c r="I229" s="190"/>
      <c r="J229" s="190"/>
      <c r="K229" s="195"/>
      <c r="L229" s="194"/>
      <c r="M229" s="215">
        <v>97</v>
      </c>
      <c r="N229" s="215">
        <f t="shared" si="3"/>
        <v>116.39999999999999</v>
      </c>
      <c r="O229" s="163" t="s">
        <v>42</v>
      </c>
      <c r="P229" s="196"/>
      <c r="Q229" s="165" t="s">
        <v>2</v>
      </c>
      <c r="R229" s="197">
        <v>1</v>
      </c>
    </row>
    <row r="230" spans="1:18" ht="28.5">
      <c r="A230" s="161" t="s">
        <v>847</v>
      </c>
      <c r="B230" s="194" t="s">
        <v>885</v>
      </c>
      <c r="C230" s="194" t="s">
        <v>885</v>
      </c>
      <c r="D230" s="180" t="s">
        <v>903</v>
      </c>
      <c r="E230" s="190"/>
      <c r="F230" s="190"/>
      <c r="G230" s="180">
        <v>80</v>
      </c>
      <c r="H230" s="190"/>
      <c r="I230" s="190"/>
      <c r="J230" s="190"/>
      <c r="K230" s="195"/>
      <c r="L230" s="194"/>
      <c r="M230" s="215">
        <v>139</v>
      </c>
      <c r="N230" s="215">
        <f t="shared" si="3"/>
        <v>166.79999999999998</v>
      </c>
      <c r="O230" s="163" t="s">
        <v>42</v>
      </c>
      <c r="P230" s="196"/>
      <c r="Q230" s="165" t="s">
        <v>2</v>
      </c>
      <c r="R230" s="197">
        <v>1</v>
      </c>
    </row>
    <row r="231" spans="1:18" ht="28.5">
      <c r="A231" s="161" t="s">
        <v>848</v>
      </c>
      <c r="B231" s="194" t="s">
        <v>886</v>
      </c>
      <c r="C231" s="194" t="s">
        <v>886</v>
      </c>
      <c r="D231" s="180" t="s">
        <v>903</v>
      </c>
      <c r="E231" s="190"/>
      <c r="F231" s="190"/>
      <c r="G231" s="161">
        <v>100</v>
      </c>
      <c r="H231" s="190"/>
      <c r="I231" s="190"/>
      <c r="J231" s="190"/>
      <c r="K231" s="195"/>
      <c r="L231" s="194"/>
      <c r="M231" s="215">
        <v>179</v>
      </c>
      <c r="N231" s="215">
        <f t="shared" si="3"/>
        <v>214.79999999999998</v>
      </c>
      <c r="O231" s="163" t="s">
        <v>42</v>
      </c>
      <c r="P231" s="196"/>
      <c r="Q231" s="165" t="s">
        <v>2</v>
      </c>
      <c r="R231" s="197">
        <v>1</v>
      </c>
    </row>
    <row r="232" spans="1:18" ht="28.5">
      <c r="A232" s="161" t="s">
        <v>849</v>
      </c>
      <c r="B232" s="194" t="s">
        <v>887</v>
      </c>
      <c r="C232" s="194" t="s">
        <v>887</v>
      </c>
      <c r="D232" s="180" t="s">
        <v>903</v>
      </c>
      <c r="E232" s="190"/>
      <c r="F232" s="190"/>
      <c r="G232" s="180" t="s">
        <v>904</v>
      </c>
      <c r="H232" s="190"/>
      <c r="I232" s="190"/>
      <c r="J232" s="190"/>
      <c r="K232" s="195"/>
      <c r="L232" s="194"/>
      <c r="M232" s="215">
        <v>37</v>
      </c>
      <c r="N232" s="215">
        <f t="shared" si="3"/>
        <v>44.4</v>
      </c>
      <c r="O232" s="163" t="s">
        <v>42</v>
      </c>
      <c r="P232" s="196"/>
      <c r="Q232" s="165" t="s">
        <v>2</v>
      </c>
      <c r="R232" s="197">
        <v>1</v>
      </c>
    </row>
    <row r="233" spans="1:18" ht="28.5">
      <c r="A233" s="161" t="s">
        <v>851</v>
      </c>
      <c r="B233" s="194" t="s">
        <v>888</v>
      </c>
      <c r="C233" s="194" t="s">
        <v>888</v>
      </c>
      <c r="D233" s="180" t="s">
        <v>903</v>
      </c>
      <c r="E233" s="190"/>
      <c r="F233" s="190"/>
      <c r="G233" s="161" t="s">
        <v>911</v>
      </c>
      <c r="H233" s="190"/>
      <c r="I233" s="190"/>
      <c r="J233" s="190"/>
      <c r="K233" s="195"/>
      <c r="L233" s="194"/>
      <c r="M233" s="215">
        <v>12</v>
      </c>
      <c r="N233" s="215">
        <f t="shared" si="3"/>
        <v>14.399999999999999</v>
      </c>
      <c r="O233" s="163" t="s">
        <v>42</v>
      </c>
      <c r="P233" s="196"/>
      <c r="Q233" s="165" t="s">
        <v>2</v>
      </c>
      <c r="R233" s="197">
        <v>1</v>
      </c>
    </row>
    <row r="234" spans="1:18" ht="28.5">
      <c r="A234" s="161" t="s">
        <v>853</v>
      </c>
      <c r="B234" s="194" t="s">
        <v>889</v>
      </c>
      <c r="C234" s="194" t="s">
        <v>889</v>
      </c>
      <c r="D234" s="180" t="s">
        <v>903</v>
      </c>
      <c r="E234" s="190"/>
      <c r="F234" s="190"/>
      <c r="G234" s="180" t="s">
        <v>910</v>
      </c>
      <c r="H234" s="190"/>
      <c r="I234" s="190"/>
      <c r="J234" s="190"/>
      <c r="K234" s="195"/>
      <c r="L234" s="194"/>
      <c r="M234" s="215">
        <v>15</v>
      </c>
      <c r="N234" s="215">
        <f t="shared" si="3"/>
        <v>18</v>
      </c>
      <c r="O234" s="163" t="s">
        <v>42</v>
      </c>
      <c r="P234" s="196"/>
      <c r="Q234" s="165" t="s">
        <v>2</v>
      </c>
      <c r="R234" s="197">
        <v>1</v>
      </c>
    </row>
    <row r="235" spans="1:18" ht="28.5">
      <c r="A235" s="161" t="s">
        <v>854</v>
      </c>
      <c r="B235" s="194" t="s">
        <v>890</v>
      </c>
      <c r="C235" s="194" t="s">
        <v>890</v>
      </c>
      <c r="D235" s="180" t="s">
        <v>903</v>
      </c>
      <c r="E235" s="190"/>
      <c r="F235" s="190"/>
      <c r="G235" s="161">
        <v>50</v>
      </c>
      <c r="H235" s="190"/>
      <c r="I235" s="190"/>
      <c r="J235" s="190"/>
      <c r="K235" s="195"/>
      <c r="L235" s="194"/>
      <c r="M235" s="215">
        <v>24</v>
      </c>
      <c r="N235" s="215">
        <f t="shared" si="3"/>
        <v>28.799999999999997</v>
      </c>
      <c r="O235" s="163" t="s">
        <v>42</v>
      </c>
      <c r="P235" s="196"/>
      <c r="Q235" s="165" t="s">
        <v>2</v>
      </c>
      <c r="R235" s="197">
        <v>1</v>
      </c>
    </row>
    <row r="236" spans="1:18" ht="28.5">
      <c r="A236" s="161" t="s">
        <v>855</v>
      </c>
      <c r="B236" s="194" t="s">
        <v>891</v>
      </c>
      <c r="C236" s="194" t="s">
        <v>891</v>
      </c>
      <c r="D236" s="180" t="s">
        <v>903</v>
      </c>
      <c r="E236" s="190"/>
      <c r="F236" s="190"/>
      <c r="G236" s="180">
        <v>65</v>
      </c>
      <c r="H236" s="190"/>
      <c r="I236" s="190"/>
      <c r="J236" s="190"/>
      <c r="K236" s="195"/>
      <c r="L236" s="194"/>
      <c r="M236" s="215">
        <v>30</v>
      </c>
      <c r="N236" s="215">
        <f t="shared" si="3"/>
        <v>36</v>
      </c>
      <c r="O236" s="163" t="s">
        <v>42</v>
      </c>
      <c r="P236" s="196"/>
      <c r="Q236" s="165" t="s">
        <v>2</v>
      </c>
      <c r="R236" s="197">
        <v>1</v>
      </c>
    </row>
    <row r="237" spans="1:18" ht="28.5">
      <c r="A237" s="161" t="s">
        <v>856</v>
      </c>
      <c r="B237" s="194" t="s">
        <v>892</v>
      </c>
      <c r="C237" s="194" t="s">
        <v>892</v>
      </c>
      <c r="D237" s="180" t="s">
        <v>903</v>
      </c>
      <c r="E237" s="190"/>
      <c r="F237" s="190"/>
      <c r="G237" s="161">
        <v>80</v>
      </c>
      <c r="H237" s="190"/>
      <c r="I237" s="190"/>
      <c r="J237" s="190"/>
      <c r="K237" s="195"/>
      <c r="L237" s="194"/>
      <c r="M237" s="215">
        <v>45</v>
      </c>
      <c r="N237" s="215">
        <f t="shared" si="3"/>
        <v>54</v>
      </c>
      <c r="O237" s="163" t="s">
        <v>42</v>
      </c>
      <c r="P237" s="196"/>
      <c r="Q237" s="165" t="s">
        <v>2</v>
      </c>
      <c r="R237" s="197">
        <v>1</v>
      </c>
    </row>
    <row r="238" spans="1:18" ht="28.5">
      <c r="A238" s="161" t="s">
        <v>857</v>
      </c>
      <c r="B238" s="194" t="s">
        <v>893</v>
      </c>
      <c r="C238" s="194" t="s">
        <v>893</v>
      </c>
      <c r="D238" s="180" t="s">
        <v>903</v>
      </c>
      <c r="E238" s="190"/>
      <c r="F238" s="190"/>
      <c r="G238" s="180">
        <v>100</v>
      </c>
      <c r="H238" s="190"/>
      <c r="I238" s="190"/>
      <c r="J238" s="190"/>
      <c r="K238" s="195"/>
      <c r="L238" s="194"/>
      <c r="M238" s="215">
        <v>60</v>
      </c>
      <c r="N238" s="215">
        <f t="shared" si="3"/>
        <v>72</v>
      </c>
      <c r="O238" s="163" t="s">
        <v>42</v>
      </c>
      <c r="P238" s="196"/>
      <c r="Q238" s="165" t="s">
        <v>2</v>
      </c>
      <c r="R238" s="197">
        <v>1</v>
      </c>
    </row>
    <row r="239" spans="1:18" ht="28.5">
      <c r="A239" s="161" t="s">
        <v>858</v>
      </c>
      <c r="B239" s="194" t="s">
        <v>894</v>
      </c>
      <c r="C239" s="194" t="s">
        <v>894</v>
      </c>
      <c r="D239" s="180" t="s">
        <v>903</v>
      </c>
      <c r="E239" s="190"/>
      <c r="F239" s="190"/>
      <c r="G239" s="161">
        <v>125</v>
      </c>
      <c r="H239" s="190"/>
      <c r="I239" s="190"/>
      <c r="J239" s="190"/>
      <c r="K239" s="195"/>
      <c r="L239" s="194"/>
      <c r="M239" s="215">
        <v>105</v>
      </c>
      <c r="N239" s="215">
        <f t="shared" si="3"/>
        <v>126</v>
      </c>
      <c r="O239" s="163" t="s">
        <v>42</v>
      </c>
      <c r="P239" s="196"/>
      <c r="Q239" s="165" t="s">
        <v>2</v>
      </c>
      <c r="R239" s="197">
        <v>1</v>
      </c>
    </row>
    <row r="240" spans="1:18" ht="28.5">
      <c r="A240" s="161" t="s">
        <v>859</v>
      </c>
      <c r="B240" s="194" t="s">
        <v>895</v>
      </c>
      <c r="C240" s="194" t="s">
        <v>895</v>
      </c>
      <c r="D240" s="180" t="s">
        <v>903</v>
      </c>
      <c r="E240" s="190"/>
      <c r="F240" s="190"/>
      <c r="G240" s="180">
        <v>150</v>
      </c>
      <c r="H240" s="190"/>
      <c r="I240" s="190"/>
      <c r="J240" s="190"/>
      <c r="K240" s="195"/>
      <c r="L240" s="194"/>
      <c r="M240" s="215">
        <v>159</v>
      </c>
      <c r="N240" s="215">
        <f t="shared" si="3"/>
        <v>190.79999999999998</v>
      </c>
      <c r="O240" s="163" t="s">
        <v>42</v>
      </c>
      <c r="P240" s="196"/>
      <c r="Q240" s="165" t="s">
        <v>2</v>
      </c>
      <c r="R240" s="197">
        <v>1</v>
      </c>
    </row>
    <row r="241" spans="1:18" ht="28.5">
      <c r="A241" s="161" t="s">
        <v>860</v>
      </c>
      <c r="B241" s="194" t="s">
        <v>896</v>
      </c>
      <c r="C241" s="194" t="s">
        <v>896</v>
      </c>
      <c r="D241" s="180" t="s">
        <v>903</v>
      </c>
      <c r="E241" s="190"/>
      <c r="F241" s="190"/>
      <c r="G241" s="161">
        <v>200</v>
      </c>
      <c r="H241" s="190"/>
      <c r="I241" s="190"/>
      <c r="J241" s="190"/>
      <c r="K241" s="195"/>
      <c r="L241" s="194"/>
      <c r="M241" s="215">
        <v>235</v>
      </c>
      <c r="N241" s="215">
        <f t="shared" si="3"/>
        <v>282</v>
      </c>
      <c r="O241" s="163" t="s">
        <v>42</v>
      </c>
      <c r="P241" s="196"/>
      <c r="Q241" s="176" t="s">
        <v>4</v>
      </c>
      <c r="R241" s="198">
        <v>2</v>
      </c>
    </row>
    <row r="242" spans="1:18" ht="28.5">
      <c r="A242" s="161" t="s">
        <v>861</v>
      </c>
      <c r="B242" s="194" t="s">
        <v>897</v>
      </c>
      <c r="C242" s="194" t="s">
        <v>897</v>
      </c>
      <c r="D242" s="180" t="s">
        <v>903</v>
      </c>
      <c r="E242" s="190"/>
      <c r="F242" s="190"/>
      <c r="G242" s="180">
        <v>250</v>
      </c>
      <c r="H242" s="190"/>
      <c r="I242" s="190"/>
      <c r="J242" s="190"/>
      <c r="K242" s="195"/>
      <c r="L242" s="194"/>
      <c r="M242" s="215">
        <v>350</v>
      </c>
      <c r="N242" s="215">
        <f t="shared" si="3"/>
        <v>420</v>
      </c>
      <c r="O242" s="163" t="s">
        <v>42</v>
      </c>
      <c r="P242" s="196"/>
      <c r="Q242" s="176" t="s">
        <v>4</v>
      </c>
      <c r="R242" s="198">
        <v>2</v>
      </c>
    </row>
    <row r="243" spans="1:18" ht="28.5">
      <c r="A243" s="161" t="s">
        <v>862</v>
      </c>
      <c r="B243" s="194" t="s">
        <v>898</v>
      </c>
      <c r="C243" s="194" t="s">
        <v>898</v>
      </c>
      <c r="D243" s="180" t="s">
        <v>903</v>
      </c>
      <c r="E243" s="190"/>
      <c r="F243" s="190"/>
      <c r="G243" s="161">
        <v>300</v>
      </c>
      <c r="H243" s="190"/>
      <c r="I243" s="190"/>
      <c r="J243" s="190"/>
      <c r="K243" s="195"/>
      <c r="L243" s="194"/>
      <c r="M243" s="215">
        <v>470</v>
      </c>
      <c r="N243" s="215">
        <f t="shared" si="3"/>
        <v>564</v>
      </c>
      <c r="O243" s="163" t="s">
        <v>42</v>
      </c>
      <c r="P243" s="196"/>
      <c r="Q243" s="176" t="s">
        <v>4</v>
      </c>
      <c r="R243" s="198">
        <v>2</v>
      </c>
    </row>
    <row r="244" spans="1:18" ht="28.5">
      <c r="A244" s="161" t="s">
        <v>865</v>
      </c>
      <c r="B244" s="194" t="s">
        <v>905</v>
      </c>
      <c r="C244" s="194" t="s">
        <v>905</v>
      </c>
      <c r="D244" s="180" t="s">
        <v>903</v>
      </c>
      <c r="E244" s="190"/>
      <c r="F244" s="190"/>
      <c r="G244" s="180" t="s">
        <v>911</v>
      </c>
      <c r="H244" s="190"/>
      <c r="I244" s="190"/>
      <c r="J244" s="190"/>
      <c r="K244" s="195"/>
      <c r="L244" s="194"/>
      <c r="M244" s="215">
        <v>150</v>
      </c>
      <c r="N244" s="215">
        <f t="shared" si="3"/>
        <v>180</v>
      </c>
      <c r="O244" s="163" t="s">
        <v>42</v>
      </c>
      <c r="P244" s="196"/>
      <c r="Q244" s="165" t="s">
        <v>2</v>
      </c>
      <c r="R244" s="197">
        <v>1</v>
      </c>
    </row>
    <row r="245" spans="1:18" ht="28.5">
      <c r="A245" s="161" t="s">
        <v>870</v>
      </c>
      <c r="B245" s="194" t="s">
        <v>906</v>
      </c>
      <c r="C245" s="194" t="s">
        <v>906</v>
      </c>
      <c r="D245" s="180" t="s">
        <v>903</v>
      </c>
      <c r="E245" s="190"/>
      <c r="F245" s="190"/>
      <c r="G245" s="161" t="s">
        <v>912</v>
      </c>
      <c r="H245" s="190"/>
      <c r="I245" s="190"/>
      <c r="J245" s="190"/>
      <c r="K245" s="195"/>
      <c r="L245" s="194"/>
      <c r="M245" s="215">
        <v>255</v>
      </c>
      <c r="N245" s="215">
        <f t="shared" si="3"/>
        <v>306</v>
      </c>
      <c r="O245" s="163" t="s">
        <v>42</v>
      </c>
      <c r="P245" s="196"/>
      <c r="Q245" s="165" t="s">
        <v>2</v>
      </c>
      <c r="R245" s="197">
        <v>1</v>
      </c>
    </row>
    <row r="246" spans="1:18" ht="28.5">
      <c r="A246" s="161" t="s">
        <v>871</v>
      </c>
      <c r="B246" s="194" t="s">
        <v>899</v>
      </c>
      <c r="C246" s="194" t="s">
        <v>899</v>
      </c>
      <c r="D246" s="180" t="s">
        <v>903</v>
      </c>
      <c r="E246" s="190"/>
      <c r="F246" s="190"/>
      <c r="G246" s="180">
        <v>65</v>
      </c>
      <c r="H246" s="190"/>
      <c r="I246" s="190"/>
      <c r="J246" s="190"/>
      <c r="K246" s="195"/>
      <c r="L246" s="194"/>
      <c r="M246" s="215">
        <v>499</v>
      </c>
      <c r="N246" s="215">
        <f t="shared" si="3"/>
        <v>598.79999999999995</v>
      </c>
      <c r="O246" s="163" t="s">
        <v>42</v>
      </c>
      <c r="P246" s="196"/>
      <c r="Q246" s="165" t="s">
        <v>2</v>
      </c>
      <c r="R246" s="197">
        <v>1</v>
      </c>
    </row>
    <row r="247" spans="1:18" ht="28.5">
      <c r="A247" s="161" t="s">
        <v>872</v>
      </c>
      <c r="B247" s="194" t="s">
        <v>900</v>
      </c>
      <c r="C247" s="194" t="s">
        <v>900</v>
      </c>
      <c r="D247" s="180" t="s">
        <v>903</v>
      </c>
      <c r="E247" s="190"/>
      <c r="F247" s="190"/>
      <c r="G247" s="161">
        <v>80</v>
      </c>
      <c r="H247" s="190"/>
      <c r="I247" s="190"/>
      <c r="J247" s="190"/>
      <c r="K247" s="195"/>
      <c r="L247" s="194"/>
      <c r="M247" s="215">
        <v>580</v>
      </c>
      <c r="N247" s="215">
        <f t="shared" si="3"/>
        <v>696</v>
      </c>
      <c r="O247" s="163" t="s">
        <v>42</v>
      </c>
      <c r="P247" s="196"/>
      <c r="Q247" s="165" t="s">
        <v>2</v>
      </c>
      <c r="R247" s="197">
        <v>1</v>
      </c>
    </row>
    <row r="248" spans="1:18" ht="28.5">
      <c r="A248" s="161" t="s">
        <v>873</v>
      </c>
      <c r="B248" s="194" t="s">
        <v>901</v>
      </c>
      <c r="C248" s="194" t="s">
        <v>901</v>
      </c>
      <c r="D248" s="180" t="s">
        <v>903</v>
      </c>
      <c r="E248" s="190"/>
      <c r="F248" s="190"/>
      <c r="G248" s="180" t="s">
        <v>913</v>
      </c>
      <c r="H248" s="190"/>
      <c r="I248" s="190"/>
      <c r="J248" s="190"/>
      <c r="K248" s="195"/>
      <c r="L248" s="194"/>
      <c r="M248" s="215">
        <v>480</v>
      </c>
      <c r="N248" s="215">
        <f t="shared" si="3"/>
        <v>576</v>
      </c>
      <c r="O248" s="163" t="s">
        <v>42</v>
      </c>
      <c r="P248" s="196"/>
      <c r="Q248" s="165" t="s">
        <v>2</v>
      </c>
      <c r="R248" s="197">
        <v>1</v>
      </c>
    </row>
    <row r="249" spans="1:18" ht="28.5">
      <c r="A249" s="161" t="s">
        <v>874</v>
      </c>
      <c r="B249" s="194" t="s">
        <v>902</v>
      </c>
      <c r="C249" s="194" t="s">
        <v>902</v>
      </c>
      <c r="D249" s="161" t="s">
        <v>903</v>
      </c>
      <c r="E249" s="190"/>
      <c r="F249" s="190"/>
      <c r="G249" s="161">
        <v>200</v>
      </c>
      <c r="H249" s="190"/>
      <c r="I249" s="190"/>
      <c r="J249" s="190"/>
      <c r="K249" s="195"/>
      <c r="L249" s="194"/>
      <c r="M249" s="215">
        <v>350</v>
      </c>
      <c r="N249" s="215">
        <f t="shared" si="3"/>
        <v>420</v>
      </c>
      <c r="O249" s="163" t="s">
        <v>42</v>
      </c>
      <c r="P249" s="196"/>
      <c r="Q249" s="176" t="s">
        <v>4</v>
      </c>
      <c r="R249" s="198">
        <v>2</v>
      </c>
    </row>
    <row r="250" spans="1:18" ht="114">
      <c r="A250" s="161" t="s">
        <v>916</v>
      </c>
      <c r="B250" s="208" t="s">
        <v>918</v>
      </c>
      <c r="C250" s="208" t="s">
        <v>918</v>
      </c>
      <c r="D250" s="161" t="s">
        <v>920</v>
      </c>
      <c r="E250" s="208" t="s">
        <v>918</v>
      </c>
      <c r="F250" s="190"/>
      <c r="G250" s="190" t="s">
        <v>331</v>
      </c>
      <c r="H250" s="190">
        <v>63</v>
      </c>
      <c r="I250" s="161" t="s">
        <v>133</v>
      </c>
      <c r="J250" s="208" t="s">
        <v>922</v>
      </c>
      <c r="K250" s="161" t="s">
        <v>921</v>
      </c>
      <c r="L250" s="194"/>
      <c r="M250" s="215">
        <v>1390</v>
      </c>
      <c r="N250" s="215">
        <f t="shared" si="3"/>
        <v>1668</v>
      </c>
      <c r="O250" s="163" t="s">
        <v>42</v>
      </c>
      <c r="P250" s="196"/>
      <c r="Q250" s="165" t="s">
        <v>2</v>
      </c>
      <c r="R250" s="197">
        <v>1</v>
      </c>
    </row>
    <row r="251" spans="1:18" ht="25.5">
      <c r="A251" s="161" t="s">
        <v>917</v>
      </c>
      <c r="B251" s="194" t="s">
        <v>919</v>
      </c>
      <c r="C251" s="194" t="s">
        <v>919</v>
      </c>
      <c r="D251" s="190"/>
      <c r="E251" s="190" t="s">
        <v>923</v>
      </c>
      <c r="F251" s="190"/>
      <c r="G251" s="190" t="s">
        <v>331</v>
      </c>
      <c r="H251" s="190" t="s">
        <v>331</v>
      </c>
      <c r="I251" s="190" t="s">
        <v>331</v>
      </c>
      <c r="J251" s="190" t="s">
        <v>331</v>
      </c>
      <c r="K251" s="195" t="s">
        <v>924</v>
      </c>
      <c r="L251" s="194"/>
      <c r="M251" s="215">
        <v>0</v>
      </c>
      <c r="N251" s="215">
        <f t="shared" si="3"/>
        <v>0</v>
      </c>
      <c r="O251" s="163" t="s">
        <v>42</v>
      </c>
      <c r="P251" s="196"/>
      <c r="Q251" s="165" t="s">
        <v>2</v>
      </c>
      <c r="R251" s="197">
        <v>1</v>
      </c>
    </row>
  </sheetData>
  <phoneticPr fontId="14" type="noConversion"/>
  <pageMargins left="0.7" right="0.7" top="0.75" bottom="0.75" header="0.511811023622047" footer="0.511811023622047"/>
  <pageSetup paperSize="9" orientation="portrait" horizontalDpi="300" verticalDpi="300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M27"/>
  <sheetViews>
    <sheetView showGridLines="0" topLeftCell="A13" zoomScale="140" zoomScaleNormal="140" workbookViewId="0">
      <selection activeCell="J11" sqref="J11"/>
    </sheetView>
  </sheetViews>
  <sheetFormatPr defaultColWidth="9.28515625" defaultRowHeight="12.75"/>
  <cols>
    <col min="1" max="1" width="2.140625" customWidth="1"/>
    <col min="2" max="2" width="17" style="1" customWidth="1"/>
    <col min="3" max="3" width="14.85546875" customWidth="1"/>
    <col min="4" max="4" width="13.28515625" hidden="1" customWidth="1"/>
    <col min="5" max="5" width="22.42578125" customWidth="1"/>
    <col min="6" max="6" width="9.28515625" customWidth="1"/>
    <col min="7" max="7" width="22.85546875" customWidth="1"/>
    <col min="8" max="8" width="12.28515625" customWidth="1"/>
    <col min="9" max="9" width="17.42578125" customWidth="1"/>
    <col min="10" max="10" width="12.28515625" customWidth="1"/>
    <col min="11" max="11" width="10.42578125" customWidth="1"/>
    <col min="12" max="12" width="11.28515625" customWidth="1"/>
    <col min="13" max="13" width="4.85546875" customWidth="1"/>
  </cols>
  <sheetData>
    <row r="1" spans="1:13" ht="11.25" customHeight="1"/>
    <row r="2" spans="1:13" ht="18" customHeight="1">
      <c r="B2" s="39" t="s">
        <v>60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3" ht="76.5" customHeight="1">
      <c r="B3" s="223" t="s">
        <v>61</v>
      </c>
      <c r="C3" s="223"/>
      <c r="D3" s="223"/>
      <c r="E3" s="223"/>
      <c r="F3" s="223"/>
      <c r="G3" s="223"/>
      <c r="H3" s="223"/>
      <c r="I3" s="40"/>
      <c r="J3" s="40"/>
      <c r="K3" s="40"/>
      <c r="L3" s="40"/>
      <c r="M3" s="9"/>
    </row>
    <row r="4" spans="1:13" ht="12" customHeight="1">
      <c r="B4" s="10" t="s">
        <v>2</v>
      </c>
      <c r="C4" s="11" t="s">
        <v>3</v>
      </c>
      <c r="D4" s="12"/>
      <c r="E4" s="13"/>
      <c r="F4" s="14"/>
      <c r="G4" s="14"/>
      <c r="H4" s="41"/>
      <c r="I4" s="40"/>
      <c r="J4" s="40"/>
      <c r="K4" s="40"/>
      <c r="L4" s="40"/>
      <c r="M4" s="9"/>
    </row>
    <row r="5" spans="1:13" ht="11.25" customHeight="1">
      <c r="B5" s="200" t="s">
        <v>4</v>
      </c>
      <c r="C5" s="11" t="s">
        <v>5</v>
      </c>
      <c r="D5" s="12"/>
      <c r="E5" s="13"/>
      <c r="F5" s="14"/>
      <c r="G5" s="14"/>
      <c r="H5" s="41"/>
      <c r="I5" s="40"/>
      <c r="J5" s="40"/>
      <c r="K5" s="40"/>
      <c r="L5" s="40"/>
      <c r="M5" s="9"/>
    </row>
    <row r="6" spans="1:13" ht="11.25" customHeight="1">
      <c r="B6" s="16" t="s">
        <v>6</v>
      </c>
      <c r="C6" s="11" t="s">
        <v>7</v>
      </c>
      <c r="D6" s="12"/>
      <c r="E6" s="13"/>
      <c r="F6" s="14"/>
      <c r="G6" s="14"/>
      <c r="H6" s="41"/>
      <c r="I6" s="40"/>
      <c r="J6" s="40"/>
      <c r="K6" s="40"/>
      <c r="L6" s="40"/>
      <c r="M6" s="9"/>
    </row>
    <row r="7" spans="1:13" ht="15" customHeight="1">
      <c r="B7" s="204" t="s">
        <v>8</v>
      </c>
      <c r="C7" s="17"/>
      <c r="D7" s="17"/>
      <c r="E7" s="17"/>
      <c r="F7" s="15"/>
      <c r="G7" s="15"/>
      <c r="H7" s="41"/>
      <c r="I7" s="40"/>
      <c r="J7" s="40"/>
      <c r="K7" s="40"/>
      <c r="L7" s="40"/>
      <c r="M7" s="9"/>
    </row>
    <row r="8" spans="1:13" ht="15" customHeight="1">
      <c r="A8" s="114"/>
      <c r="B8" s="202" t="s">
        <v>343</v>
      </c>
      <c r="C8" s="130"/>
      <c r="D8" s="130"/>
      <c r="E8" s="131"/>
      <c r="F8" s="203"/>
      <c r="G8" s="203"/>
      <c r="H8" s="41"/>
      <c r="I8" s="40"/>
      <c r="J8" s="40"/>
      <c r="K8" s="40"/>
      <c r="L8" s="40"/>
      <c r="M8" s="9"/>
    </row>
    <row r="9" spans="1:13" s="42" customFormat="1" ht="22.5" customHeight="1">
      <c r="B9" s="18" t="s">
        <v>62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4"/>
    </row>
    <row r="10" spans="1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45" t="s">
        <v>19</v>
      </c>
      <c r="K10" s="21" t="s">
        <v>20</v>
      </c>
      <c r="L10" s="21" t="s">
        <v>21</v>
      </c>
      <c r="M10" s="46" t="s">
        <v>22</v>
      </c>
    </row>
    <row r="11" spans="1:13" ht="22.5" customHeight="1">
      <c r="B11" s="23" t="s">
        <v>63</v>
      </c>
      <c r="C11" s="24" t="str">
        <f>VLOOKUP(B11,ИСХОДНИК!A:P,5,FALSE())</f>
        <v>REG 15 D STR</v>
      </c>
      <c r="D11" s="25" t="s">
        <v>24</v>
      </c>
      <c r="E11" s="47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56</v>
      </c>
      <c r="L11" s="28">
        <f>VLOOKUP(B11,ИСХОДНИК!A:P,14,FALSE())</f>
        <v>67.2</v>
      </c>
      <c r="M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1:13" ht="22.5" customHeight="1">
      <c r="B12" s="23" t="s">
        <v>64</v>
      </c>
      <c r="C12" s="24" t="str">
        <f>VLOOKUP(B12,ИСХОДНИК!A:P,5,FALSE())</f>
        <v>REG 20 D STR</v>
      </c>
      <c r="D12" s="25" t="s">
        <v>24</v>
      </c>
      <c r="E12" s="47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64</v>
      </c>
      <c r="L12" s="28">
        <f>VLOOKUP(B12,ИСХОДНИК!A:P,14,FALSE())</f>
        <v>76.8</v>
      </c>
      <c r="M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1:13" ht="22.5" customHeight="1">
      <c r="B13" s="23" t="s">
        <v>65</v>
      </c>
      <c r="C13" s="24" t="str">
        <f>VLOOKUP(B13,ИСХОДНИК!A:P,5,FALSE())</f>
        <v>REG 25 D STR</v>
      </c>
      <c r="D13" s="25" t="s">
        <v>24</v>
      </c>
      <c r="E13" s="47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72</v>
      </c>
      <c r="L13" s="28">
        <f>VLOOKUP(B13,ИСХОДНИК!A:P,14,FALSE())</f>
        <v>86.399999999999991</v>
      </c>
      <c r="M13" s="29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1:13" ht="22.5" customHeight="1">
      <c r="B14" s="23" t="s">
        <v>66</v>
      </c>
      <c r="C14" s="24" t="str">
        <f>VLOOKUP(B14,ИСХОДНИК!A:P,5,FALSE())</f>
        <v>REG 32 D STR</v>
      </c>
      <c r="D14" s="25" t="s">
        <v>24</v>
      </c>
      <c r="E14" s="47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95</v>
      </c>
      <c r="L14" s="28">
        <f>VLOOKUP(B14,ИСХОДНИК!A:P,14,FALSE())</f>
        <v>114</v>
      </c>
      <c r="M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3" ht="22.5" customHeight="1">
      <c r="B15" s="23" t="s">
        <v>67</v>
      </c>
      <c r="C15" s="24" t="str">
        <f>VLOOKUP(B15,ИСХОДНИК!A:P,5,FALSE())</f>
        <v>REG 40 D STR</v>
      </c>
      <c r="D15" s="25" t="s">
        <v>24</v>
      </c>
      <c r="E15" s="47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125</v>
      </c>
      <c r="L15" s="28">
        <f>VLOOKUP(B15,ИСХОДНИК!A:P,14,FALSE())</f>
        <v>150</v>
      </c>
      <c r="M15" s="29" t="str">
        <f>IF(VLOOKUP(B15,ИСХОДНИК!A:R,18,FALSE())=1,ИСХОДНИК!$T$2,IF(VLOOKUP(B15,ИСХОДНИК!A:R,18,FALSE())=2,ИСХОДНИК!$T$3,IF(VLOOKUP(B15,ИСХОДНИК!A:R,18,FALSE())=3,ИСХОДНИК!$T$4)))</f>
        <v>●</v>
      </c>
    </row>
    <row r="16" spans="1:13" ht="22.5" customHeight="1">
      <c r="B16" s="23" t="s">
        <v>68</v>
      </c>
      <c r="C16" s="24" t="str">
        <f>VLOOKUP(B16,ИСХОДНИК!A:P,5,FALSE())</f>
        <v>REG 50 D STR</v>
      </c>
      <c r="D16" s="25" t="s">
        <v>24</v>
      </c>
      <c r="E16" s="47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152</v>
      </c>
      <c r="L16" s="28">
        <f>VLOOKUP(B16,ИСХОДНИК!A:P,14,FALSE())</f>
        <v>182.4</v>
      </c>
      <c r="M16" s="31" t="str">
        <f>IF(VLOOKUP(B16,ИСХОДНИК!A:R,18,FALSE())=1,ИСХОДНИК!$T$2,IF(VLOOKUP(B16,ИСХОДНИК!A:R,18,FALSE())=2,ИСХОДНИК!$T$3,IF(VLOOKUP(B16,ИСХОДНИК!A:R,18,FALSE())=3,ИСХОДНИК!$T$4)))</f>
        <v>◑</v>
      </c>
    </row>
    <row r="17" spans="2:13" ht="22.5" customHeight="1">
      <c r="B17" s="23" t="s">
        <v>69</v>
      </c>
      <c r="C17" s="24" t="str">
        <f>VLOOKUP(B17,ИСХОДНИК!A:P,5,FALSE())</f>
        <v>REG 65 D STR</v>
      </c>
      <c r="D17" s="25" t="s">
        <v>24</v>
      </c>
      <c r="E17" s="47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215</v>
      </c>
      <c r="L17" s="28">
        <f>VLOOKUP(B17,ИСХОДНИК!A:P,14,FALSE())</f>
        <v>258</v>
      </c>
      <c r="M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3" ht="22.5" customHeight="1">
      <c r="B18" s="23" t="s">
        <v>70</v>
      </c>
      <c r="C18" s="24" t="str">
        <f>VLOOKUP(B18,ИСХОДНИК!A:P,5,FALSE())</f>
        <v>REG 80 D STR</v>
      </c>
      <c r="D18" s="25" t="s">
        <v>24</v>
      </c>
      <c r="E18" s="47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250</v>
      </c>
      <c r="L18" s="28">
        <f>VLOOKUP(B18,ИСХОДНИК!A:P,14,FALSE())</f>
        <v>300</v>
      </c>
      <c r="M18" s="29" t="str">
        <f>IF(VLOOKUP(B18,ИСХОДНИК!A:R,18,FALSE())=1,ИСХОДНИК!$T$2,IF(VLOOKUP(B18,ИСХОДНИК!A:R,18,FALSE())=2,ИСХОДНИК!$T$3,IF(VLOOKUP(B18,ИСХОДНИК!A:R,18,FALSE())=3,ИСХОДНИК!$T$4)))</f>
        <v>○</v>
      </c>
    </row>
    <row r="19" spans="2:13" ht="22.5" customHeight="1">
      <c r="B19" s="48" t="s">
        <v>71</v>
      </c>
      <c r="C19" s="49"/>
      <c r="D19" s="49"/>
      <c r="E19" s="50"/>
      <c r="F19" s="49"/>
      <c r="G19" s="49"/>
      <c r="H19" s="51"/>
      <c r="I19" s="50"/>
      <c r="J19" s="49"/>
      <c r="K19" s="52"/>
      <c r="L19" s="52"/>
      <c r="M19" s="53"/>
    </row>
    <row r="20" spans="2:13" ht="22.5" customHeight="1">
      <c r="B20" s="23" t="s">
        <v>72</v>
      </c>
      <c r="C20" s="24" t="str">
        <f>VLOOKUP(B20,ИСХОДНИК!A:P,5,FALSE())</f>
        <v>REG 15 D ANG</v>
      </c>
      <c r="D20" s="25" t="s">
        <v>41</v>
      </c>
      <c r="E20" s="26" t="str">
        <f>VLOOKUP(B20,ИСХОДНИК!A:P,11,FALSE())</f>
        <v>Под сварку встык DIN</v>
      </c>
      <c r="F20" s="25">
        <f>VLOOKUP(B20,ИСХОДНИК!A:P,7,FALSE())</f>
        <v>15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56</v>
      </c>
      <c r="L20" s="28">
        <f>VLOOKUP(B20,ИСХОДНИК!A:P,14,FALSE())</f>
        <v>67.2</v>
      </c>
      <c r="M20" s="29" t="str">
        <f>IF(VLOOKUP(B20,ИСХОДНИК!A:R,18,FALSE())=1,ИСХОДНИК!$T$2,IF(VLOOKUP(B20,ИСХОДНИК!A:R,18,FALSE())=2,ИСХОДНИК!$T$3,IF(VLOOKUP(B20,ИСХОДНИК!A:R,18,FALSE())=3,ИСХОДНИК!$T$4)))</f>
        <v>●</v>
      </c>
    </row>
    <row r="21" spans="2:13" ht="22.5" customHeight="1">
      <c r="B21" s="23" t="s">
        <v>73</v>
      </c>
      <c r="C21" s="33" t="str">
        <f>VLOOKUP(B21,ИСХОДНИК!A:P,5,FALSE())</f>
        <v>REG 20 D ANG</v>
      </c>
      <c r="D21" s="25" t="s">
        <v>41</v>
      </c>
      <c r="E21" s="34" t="str">
        <f>VLOOKUP(B21,ИСХОДНИК!A:P,11,FALSE())</f>
        <v>Под сварку встык DIN</v>
      </c>
      <c r="F21" s="35">
        <f>VLOOKUP(B21,ИСХОДНИК!A:P,7,FALSE())</f>
        <v>20</v>
      </c>
      <c r="G21" s="27" t="str">
        <f>VLOOKUP(B21,ИСХОДНИК!A:P,10,FALSE())</f>
        <v>R717, R744 и фреоны</v>
      </c>
      <c r="H21" s="36">
        <f>VLOOKUP(B21,ИСХОДНИК!A:P,8,FALSE())</f>
        <v>52</v>
      </c>
      <c r="I21" s="27" t="str">
        <f>VLOOKUP(B21,ИСХОДНИК!A:P,9,FALSE())</f>
        <v xml:space="preserve"> -60…120</v>
      </c>
      <c r="J21" s="35" t="str">
        <f>VLOOKUP(B21,ИСХОДНИК!A:P,15,FALSE())</f>
        <v>U6 PL40R</v>
      </c>
      <c r="K21" s="28">
        <f>VLOOKUP(B21,ИСХОДНИК!A:P,13,FALSE())</f>
        <v>64</v>
      </c>
      <c r="L21" s="28">
        <f>VLOOKUP(B21,ИСХОДНИК!A:P,14,FALSE())</f>
        <v>76.8</v>
      </c>
      <c r="M21" s="37" t="str">
        <f>IF(VLOOKUP(B21,ИСХОДНИК!A:R,18,FALSE())=1,ИСХОДНИК!$T$2,IF(VLOOKUP(B21,ИСХОДНИК!A:R,18,FALSE())=2,ИСХОДНИК!$T$3,IF(VLOOKUP(B21,ИСХОДНИК!A:R,18,FALSE())=3,ИСХОДНИК!$T$4)))</f>
        <v>●</v>
      </c>
    </row>
    <row r="22" spans="2:13" ht="22.5" customHeight="1">
      <c r="B22" s="23" t="s">
        <v>74</v>
      </c>
      <c r="C22" s="33" t="str">
        <f>VLOOKUP(B22,ИСХОДНИК!A:P,5,FALSE())</f>
        <v>REG 25 D ANG</v>
      </c>
      <c r="D22" s="25" t="s">
        <v>41</v>
      </c>
      <c r="E22" s="34" t="str">
        <f>VLOOKUP(B22,ИСХОДНИК!A:P,11,FALSE())</f>
        <v>Под сварку встык DIN</v>
      </c>
      <c r="F22" s="35">
        <f>VLOOKUP(B22,ИСХОДНИК!A:P,7,FALSE())</f>
        <v>25</v>
      </c>
      <c r="G22" s="27" t="str">
        <f>VLOOKUP(B22,ИСХОДНИК!A:P,10,FALSE())</f>
        <v>R717, R744 и фреоны</v>
      </c>
      <c r="H22" s="36">
        <f>VLOOKUP(B22,ИСХОДНИК!A:P,8,FALSE())</f>
        <v>52</v>
      </c>
      <c r="I22" s="27" t="str">
        <f>VLOOKUP(B22,ИСХОДНИК!A:P,9,FALSE())</f>
        <v xml:space="preserve"> -60…120</v>
      </c>
      <c r="J22" s="35" t="str">
        <f>VLOOKUP(B22,ИСХОДНИК!A:P,15,FALSE())</f>
        <v>U6 PL40R</v>
      </c>
      <c r="K22" s="28">
        <f>VLOOKUP(B22,ИСХОДНИК!A:P,13,FALSE())</f>
        <v>72</v>
      </c>
      <c r="L22" s="28">
        <f>VLOOKUP(B22,ИСХОДНИК!A:P,14,FALSE())</f>
        <v>86.399999999999991</v>
      </c>
      <c r="M22" s="37" t="str">
        <f>IF(VLOOKUP(B22,ИСХОДНИК!A:R,18,FALSE())=1,ИСХОДНИК!$T$2,IF(VLOOKUP(B22,ИСХОДНИК!A:R,18,FALSE())=2,ИСХОДНИК!$T$3,IF(VLOOKUP(B22,ИСХОДНИК!A:R,18,FALSE())=3,ИСХОДНИК!$T$4)))</f>
        <v>●</v>
      </c>
    </row>
    <row r="23" spans="2:13" ht="22.5" customHeight="1">
      <c r="B23" s="23" t="s">
        <v>75</v>
      </c>
      <c r="C23" s="33" t="str">
        <f>VLOOKUP(B23,ИСХОДНИК!A:P,5,FALSE())</f>
        <v>REG 32 D ANG</v>
      </c>
      <c r="D23" s="25" t="s">
        <v>41</v>
      </c>
      <c r="E23" s="34" t="str">
        <f>VLOOKUP(B23,ИСХОДНИК!A:P,11,FALSE())</f>
        <v>Под сварку встык DIN</v>
      </c>
      <c r="F23" s="35">
        <f>VLOOKUP(B23,ИСХОДНИК!A:P,7,FALSE())</f>
        <v>32</v>
      </c>
      <c r="G23" s="27" t="str">
        <f>VLOOKUP(B23,ИСХОДНИК!A:P,10,FALSE())</f>
        <v>R717, R744 и фреоны</v>
      </c>
      <c r="H23" s="36">
        <f>VLOOKUP(B23,ИСХОДНИК!A:P,8,FALSE())</f>
        <v>52</v>
      </c>
      <c r="I23" s="27" t="str">
        <f>VLOOKUP(B23,ИСХОДНИК!A:P,9,FALSE())</f>
        <v xml:space="preserve"> -60…120</v>
      </c>
      <c r="J23" s="35" t="str">
        <f>VLOOKUP(B23,ИСХОДНИК!A:P,15,FALSE())</f>
        <v>U6 PL40R</v>
      </c>
      <c r="K23" s="28">
        <f>VLOOKUP(B23,ИСХОДНИК!A:P,13,FALSE())</f>
        <v>95</v>
      </c>
      <c r="L23" s="28">
        <f>VLOOKUP(B23,ИСХОДНИК!A:P,14,FALSE())</f>
        <v>114</v>
      </c>
      <c r="M23" s="37" t="str">
        <f>IF(VLOOKUP(B23,ИСХОДНИК!A:R,18,FALSE())=1,ИСХОДНИК!$T$2,IF(VLOOKUP(B23,ИСХОДНИК!A:R,18,FALSE())=2,ИСХОДНИК!$T$3,IF(VLOOKUP(B23,ИСХОДНИК!A:R,18,FALSE())=3,ИСХОДНИК!$T$4)))</f>
        <v>●</v>
      </c>
    </row>
    <row r="24" spans="2:13" ht="22.5" customHeight="1">
      <c r="B24" s="23" t="s">
        <v>76</v>
      </c>
      <c r="C24" s="33" t="str">
        <f>VLOOKUP(B24,ИСХОДНИК!A:P,5,FALSE())</f>
        <v>REG 40 D ANG</v>
      </c>
      <c r="D24" s="25" t="s">
        <v>41</v>
      </c>
      <c r="E24" s="34" t="str">
        <f>VLOOKUP(B24,ИСХОДНИК!A:P,11,FALSE())</f>
        <v>Под сварку встык DIN</v>
      </c>
      <c r="F24" s="35">
        <f>VLOOKUP(B24,ИСХОДНИК!A:P,7,FALSE())</f>
        <v>40</v>
      </c>
      <c r="G24" s="27" t="str">
        <f>VLOOKUP(B24,ИСХОДНИК!A:P,10,FALSE())</f>
        <v>R717, R744 и фреоны</v>
      </c>
      <c r="H24" s="36">
        <f>VLOOKUP(B24,ИСХОДНИК!A:P,8,FALSE())</f>
        <v>52</v>
      </c>
      <c r="I24" s="27" t="str">
        <f>VLOOKUP(B24,ИСХОДНИК!A:P,9,FALSE())</f>
        <v xml:space="preserve"> -60…120</v>
      </c>
      <c r="J24" s="35" t="str">
        <f>VLOOKUP(B24,ИСХОДНИК!A:P,15,FALSE())</f>
        <v>U6 PL40R</v>
      </c>
      <c r="K24" s="28">
        <f>VLOOKUP(B24,ИСХОДНИК!A:P,13,FALSE())</f>
        <v>125</v>
      </c>
      <c r="L24" s="28">
        <f>VLOOKUP(B24,ИСХОДНИК!A:P,14,FALSE())</f>
        <v>150</v>
      </c>
      <c r="M24" s="37" t="str">
        <f>IF(VLOOKUP(B24,ИСХОДНИК!A:R,18,FALSE())=1,ИСХОДНИК!$T$2,IF(VLOOKUP(B24,ИСХОДНИК!A:R,18,FALSE())=2,ИСХОДНИК!$T$3,IF(VLOOKUP(B24,ИСХОДНИК!A:R,18,FALSE())=3,ИСХОДНИК!$T$4)))</f>
        <v>●</v>
      </c>
    </row>
    <row r="25" spans="2:13" ht="22.5" customHeight="1">
      <c r="B25" s="23" t="s">
        <v>77</v>
      </c>
      <c r="C25" s="33" t="str">
        <f>VLOOKUP(B25,ИСХОДНИК!A:P,5,FALSE())</f>
        <v>REG 50 D ANG</v>
      </c>
      <c r="D25" s="25" t="s">
        <v>41</v>
      </c>
      <c r="E25" s="34" t="str">
        <f>VLOOKUP(B25,ИСХОДНИК!A:P,11,FALSE())</f>
        <v>Под сварку встык DIN</v>
      </c>
      <c r="F25" s="35">
        <f>VLOOKUP(B25,ИСХОДНИК!A:P,7,FALSE())</f>
        <v>50</v>
      </c>
      <c r="G25" s="27" t="str">
        <f>VLOOKUP(B25,ИСХОДНИК!A:P,10,FALSE())</f>
        <v>R717, R744 и фреоны</v>
      </c>
      <c r="H25" s="36">
        <f>VLOOKUP(B25,ИСХОДНИК!A:P,8,FALSE())</f>
        <v>52</v>
      </c>
      <c r="I25" s="27" t="str">
        <f>VLOOKUP(B25,ИСХОДНИК!A:P,9,FALSE())</f>
        <v xml:space="preserve"> -60…120</v>
      </c>
      <c r="J25" s="35" t="str">
        <f>VLOOKUP(B25,ИСХОДНИК!A:P,15,FALSE())</f>
        <v>U6 PL40R</v>
      </c>
      <c r="K25" s="28">
        <f>VLOOKUP(B25,ИСХОДНИК!A:P,13,FALSE())</f>
        <v>152</v>
      </c>
      <c r="L25" s="28">
        <f>VLOOKUP(B25,ИСХОДНИК!A:P,14,FALSE())</f>
        <v>182.4</v>
      </c>
      <c r="M25" s="38" t="str">
        <f>IF(VLOOKUP(B25,ИСХОДНИК!A:R,18,FALSE())=1,ИСХОДНИК!$T$2,IF(VLOOKUP(B25,ИСХОДНИК!A:R,18,FALSE())=2,ИСХОДНИК!$T$3,IF(VLOOKUP(B25,ИСХОДНИК!A:R,18,FALSE())=3,ИСХОДНИК!$T$4)))</f>
        <v>◑</v>
      </c>
    </row>
    <row r="26" spans="2:13" ht="22.5" customHeight="1">
      <c r="B26" s="23" t="s">
        <v>78</v>
      </c>
      <c r="C26" s="33" t="str">
        <f>VLOOKUP(B26,ИСХОДНИК!A:P,5,FALSE())</f>
        <v>REG 65 D ANG</v>
      </c>
      <c r="D26" s="25" t="s">
        <v>41</v>
      </c>
      <c r="E26" s="34" t="str">
        <f>VLOOKUP(B26,ИСХОДНИК!A:P,11,FALSE())</f>
        <v>Под сварку встык DIN</v>
      </c>
      <c r="F26" s="35">
        <f>VLOOKUP(B26,ИСХОДНИК!A:P,7,FALSE())</f>
        <v>65</v>
      </c>
      <c r="G26" s="27" t="str">
        <f>VLOOKUP(B26,ИСХОДНИК!A:P,10,FALSE())</f>
        <v>R717, R744 и фреоны</v>
      </c>
      <c r="H26" s="36">
        <f>VLOOKUP(B26,ИСХОДНИК!A:P,8,FALSE())</f>
        <v>52</v>
      </c>
      <c r="I26" s="27" t="str">
        <f>VLOOKUP(B26,ИСХОДНИК!A:P,9,FALSE())</f>
        <v xml:space="preserve"> -60…120</v>
      </c>
      <c r="J26" s="35" t="str">
        <f>VLOOKUP(B26,ИСХОДНИК!A:P,15,FALSE())</f>
        <v>U6 PL40R</v>
      </c>
      <c r="K26" s="28">
        <f>VLOOKUP(B26,ИСХОДНИК!A:P,13,FALSE())</f>
        <v>215</v>
      </c>
      <c r="L26" s="28">
        <f>VLOOKUP(B26,ИСХОДНИК!A:P,14,FALSE())</f>
        <v>258</v>
      </c>
      <c r="M26" s="38" t="str">
        <f>IF(VLOOKUP(B26,ИСХОДНИК!A:R,18,FALSE())=1,ИСХОДНИК!$T$2,IF(VLOOKUP(B26,ИСХОДНИК!A:R,18,FALSE())=2,ИСХОДНИК!$T$3,IF(VLOOKUP(B26,ИСХОДНИК!A:R,18,FALSE())=3,ИСХОДНИК!$T$4)))</f>
        <v>◑</v>
      </c>
    </row>
    <row r="27" spans="2:13" ht="22.5" customHeight="1">
      <c r="B27" s="23" t="s">
        <v>79</v>
      </c>
      <c r="C27" s="33" t="str">
        <f>VLOOKUP(B27,ИСХОДНИК!A:P,5,FALSE())</f>
        <v>REG 80 D ANG</v>
      </c>
      <c r="D27" s="25" t="s">
        <v>41</v>
      </c>
      <c r="E27" s="34" t="str">
        <f>VLOOKUP(B27,ИСХОДНИК!A:P,11,FALSE())</f>
        <v>Под сварку встык DIN</v>
      </c>
      <c r="F27" s="35">
        <f>VLOOKUP(B27,ИСХОДНИК!A:P,7,FALSE())</f>
        <v>80</v>
      </c>
      <c r="G27" s="27" t="str">
        <f>VLOOKUP(B27,ИСХОДНИК!A:P,10,FALSE())</f>
        <v>R717, R744 и фреоны</v>
      </c>
      <c r="H27" s="36">
        <f>VLOOKUP(B27,ИСХОДНИК!A:P,8,FALSE())</f>
        <v>52</v>
      </c>
      <c r="I27" s="27" t="str">
        <f>VLOOKUP(B27,ИСХОДНИК!A:P,9,FALSE())</f>
        <v xml:space="preserve"> -60…120</v>
      </c>
      <c r="J27" s="35" t="str">
        <f>VLOOKUP(B27,ИСХОДНИК!A:P,15,FALSE())</f>
        <v>U6 PL40R</v>
      </c>
      <c r="K27" s="28">
        <f>VLOOKUP(B27,ИСХОДНИК!A:P,13,FALSE())</f>
        <v>250</v>
      </c>
      <c r="L27" s="28">
        <f>VLOOKUP(B27,ИСХОДНИК!A:P,14,FALSE())</f>
        <v>300</v>
      </c>
      <c r="M27" s="37" t="str">
        <f>IF(VLOOKUP(B27,ИСХОДНИК!A:R,18,FALSE())=1,ИСХОДНИК!$T$2,IF(VLOOKUP(B27,ИСХОДНИК!A:R,18,FALSE())=2,ИСХОДНИК!$T$3,IF(VLOOKUP(B27,ИСХОДНИК!A:R,18,FALSE())=3,ИСХОДНИК!$T$4)))</f>
        <v>○</v>
      </c>
    </row>
  </sheetData>
  <mergeCells count="1">
    <mergeCell ref="B3:H3"/>
  </mergeCells>
  <conditionalFormatting sqref="K11:L18">
    <cfRule type="containsErrors" dxfId="11" priority="2">
      <formula>ISERROR(K11)</formula>
    </cfRule>
  </conditionalFormatting>
  <conditionalFormatting sqref="K20:L27">
    <cfRule type="containsErrors" dxfId="10" priority="3">
      <formula>ISERROR(K20)</formula>
    </cfRule>
  </conditionalFormatting>
  <hyperlinks>
    <hyperlink ref="B7" r:id="rId1" xr:uid="{BCF4768E-7852-4327-ADD6-49B17B796C4B}"/>
    <hyperlink ref="B8" r:id="rId2" xr:uid="{C0084DAA-8A08-42A4-98C3-269816B89F0B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M39"/>
  <sheetViews>
    <sheetView showGridLines="0" zoomScale="140" zoomScaleNormal="140" workbookViewId="0">
      <selection activeCell="C1" sqref="C1:E1048576"/>
    </sheetView>
  </sheetViews>
  <sheetFormatPr defaultColWidth="9.28515625" defaultRowHeight="12.75"/>
  <cols>
    <col min="1" max="1" width="2.140625" customWidth="1"/>
    <col min="2" max="2" width="16.85546875" style="1" customWidth="1"/>
    <col min="3" max="3" width="15.28515625" customWidth="1"/>
    <col min="4" max="4" width="13.28515625" hidden="1" customWidth="1"/>
    <col min="5" max="5" width="22.140625" customWidth="1"/>
    <col min="6" max="6" width="7.5703125" customWidth="1"/>
    <col min="7" max="7" width="21.140625" customWidth="1"/>
    <col min="8" max="8" width="11.85546875" customWidth="1"/>
    <col min="9" max="9" width="16" customWidth="1"/>
    <col min="10" max="10" width="12.28515625" customWidth="1"/>
    <col min="11" max="11" width="10.42578125" customWidth="1"/>
    <col min="12" max="12" width="11.28515625" customWidth="1"/>
    <col min="13" max="13" width="5.140625" customWidth="1"/>
  </cols>
  <sheetData>
    <row r="1" spans="1:13" ht="10.5" customHeight="1"/>
    <row r="2" spans="1:13" ht="18" customHeight="1">
      <c r="B2" s="3" t="s">
        <v>80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3" ht="63" customHeight="1">
      <c r="B3" s="223" t="s">
        <v>81</v>
      </c>
      <c r="C3" s="223"/>
      <c r="D3" s="223"/>
      <c r="E3" s="223"/>
      <c r="F3" s="223"/>
      <c r="G3" s="223"/>
      <c r="H3" s="223"/>
      <c r="I3" s="40"/>
      <c r="J3" s="40"/>
      <c r="K3" s="40"/>
      <c r="L3" s="40"/>
      <c r="M3" s="9"/>
    </row>
    <row r="4" spans="1:13" ht="11.2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40"/>
      <c r="J4" s="40"/>
      <c r="K4" s="40"/>
      <c r="L4" s="40"/>
      <c r="M4" s="9"/>
    </row>
    <row r="5" spans="1:13" ht="10.5" customHeight="1">
      <c r="B5" s="200" t="s">
        <v>4</v>
      </c>
      <c r="C5" s="11" t="s">
        <v>5</v>
      </c>
      <c r="D5" s="12"/>
      <c r="E5" s="13"/>
      <c r="F5" s="14"/>
      <c r="G5" s="14"/>
      <c r="H5" s="54"/>
      <c r="I5" s="40"/>
      <c r="J5" s="40"/>
      <c r="K5" s="40"/>
      <c r="L5" s="40"/>
      <c r="M5" s="9"/>
    </row>
    <row r="6" spans="1:13" ht="11.2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40"/>
      <c r="J6" s="40"/>
      <c r="K6" s="40"/>
      <c r="L6" s="40"/>
      <c r="M6" s="9"/>
    </row>
    <row r="7" spans="1:13" ht="15" customHeight="1">
      <c r="B7" s="204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40"/>
      <c r="M7" s="9"/>
    </row>
    <row r="8" spans="1:13" ht="15" customHeight="1">
      <c r="A8" s="114"/>
      <c r="B8" s="202" t="s">
        <v>343</v>
      </c>
      <c r="C8" s="130"/>
      <c r="D8" s="130"/>
      <c r="E8" s="131"/>
      <c r="F8" s="203"/>
      <c r="G8" s="203"/>
      <c r="H8" s="40"/>
      <c r="I8" s="40"/>
      <c r="J8" s="40"/>
      <c r="K8" s="40"/>
      <c r="L8" s="40"/>
      <c r="M8" s="9"/>
    </row>
    <row r="9" spans="1:13" ht="18" customHeight="1">
      <c r="B9" s="18" t="s">
        <v>82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83</v>
      </c>
      <c r="I10" s="21" t="s">
        <v>17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1:13" ht="23.25" customHeight="1">
      <c r="B11" s="23" t="s">
        <v>84</v>
      </c>
      <c r="C11" s="24" t="str">
        <f>VLOOKUP(B11,ИСХОДНИК!A:P,5,FALSE())</f>
        <v>CHV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60</v>
      </c>
      <c r="L11" s="28">
        <f>VLOOKUP(B11,ИСХОДНИК!A:P,14,FALSE())</f>
        <v>72</v>
      </c>
      <c r="M11" s="31" t="str">
        <f>IF(VLOOKUP(B11,ИСХОДНИК!A:R,18,FALSE())=1,ИСХОДНИК!$T$2,IF(VLOOKUP(B11,ИСХОДНИК!A:R,18,FALSE())=2,ИСХОДНИК!$T$3,IF(VLOOKUP(B11,ИСХОДНИК!A:R,18,FALSE())=3,ИСХОДНИК!$T$4)))</f>
        <v>◑</v>
      </c>
    </row>
    <row r="12" spans="1:13" ht="23.25" customHeight="1">
      <c r="B12" s="23" t="s">
        <v>85</v>
      </c>
      <c r="C12" s="24" t="str">
        <f>VLOOKUP(B12,ИСХОДНИК!A:P,5,FALSE())</f>
        <v>CHV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64</v>
      </c>
      <c r="L12" s="28">
        <f>VLOOKUP(B12,ИСХОДНИК!A:P,14,FALSE())</f>
        <v>76.8</v>
      </c>
      <c r="M12" s="31" t="str">
        <f>IF(VLOOKUP(B12,ИСХОДНИК!A:R,18,FALSE())=1,ИСХОДНИК!$T$2,IF(VLOOKUP(B12,ИСХОДНИК!A:R,18,FALSE())=2,ИСХОДНИК!$T$3,IF(VLOOKUP(B12,ИСХОДНИК!A:R,18,FALSE())=3,ИСХОДНИК!$T$4)))</f>
        <v>◑</v>
      </c>
    </row>
    <row r="13" spans="1:13" ht="24" customHeight="1">
      <c r="B13" s="23" t="s">
        <v>86</v>
      </c>
      <c r="C13" s="24" t="str">
        <f>VLOOKUP(B13,ИСХОДНИК!A:P,5,FALSE())</f>
        <v>CHV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80</v>
      </c>
      <c r="L13" s="28">
        <f>VLOOKUP(B13,ИСХОДНИК!A:P,14,FALSE())</f>
        <v>96</v>
      </c>
      <c r="M13" s="31" t="str">
        <f>IF(VLOOKUP(B13,ИСХОДНИК!A:R,18,FALSE())=1,ИСХОДНИК!$T$2,IF(VLOOKUP(B13,ИСХОДНИК!A:R,18,FALSE())=2,ИСХОДНИК!$T$3,IF(VLOOKUP(B13,ИСХОДНИК!A:R,18,FALSE())=3,ИСХОДНИК!$T$4)))</f>
        <v>◑</v>
      </c>
    </row>
    <row r="14" spans="1:13" ht="24" customHeight="1">
      <c r="B14" s="23" t="s">
        <v>87</v>
      </c>
      <c r="C14" s="24" t="str">
        <f>VLOOKUP(B14,ИСХОДНИК!A:P,5,FALSE())</f>
        <v>CHV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98</v>
      </c>
      <c r="L14" s="28">
        <f>VLOOKUP(B14,ИСХОДНИК!A:P,14,FALSE())</f>
        <v>117.6</v>
      </c>
      <c r="M14" s="31" t="str">
        <f>IF(VLOOKUP(B14,ИСХОДНИК!A:R,18,FALSE())=1,ИСХОДНИК!$T$2,IF(VLOOKUP(B14,ИСХОДНИК!A:R,18,FALSE())=2,ИСХОДНИК!$T$3,IF(VLOOKUP(B14,ИСХОДНИК!A:R,18,FALSE())=3,ИСХОДНИК!$T$4)))</f>
        <v>◑</v>
      </c>
    </row>
    <row r="15" spans="1:13" ht="23.25" customHeight="1">
      <c r="B15" s="23" t="s">
        <v>88</v>
      </c>
      <c r="C15" s="24" t="str">
        <f>VLOOKUP(B15,ИСХОДНИК!A:P,5,FALSE())</f>
        <v>CHV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126</v>
      </c>
      <c r="L15" s="28">
        <f>VLOOKUP(B15,ИСХОДНИК!A:P,14,FALSE())</f>
        <v>151.19999999999999</v>
      </c>
      <c r="M15" s="31" t="str">
        <f>IF(VLOOKUP(B15,ИСХОДНИК!A:R,18,FALSE())=1,ИСХОДНИК!$T$2,IF(VLOOKUP(B15,ИСХОДНИК!A:R,18,FALSE())=2,ИСХОДНИК!$T$3,IF(VLOOKUP(B15,ИСХОДНИК!A:R,18,FALSE())=3,ИСХОДНИК!$T$4)))</f>
        <v>◑</v>
      </c>
    </row>
    <row r="16" spans="1:13" ht="23.25" customHeight="1">
      <c r="B16" s="23" t="s">
        <v>89</v>
      </c>
      <c r="C16" s="24" t="str">
        <f>VLOOKUP(B16,ИСХОДНИК!A:P,5,FALSE())</f>
        <v>CHV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150</v>
      </c>
      <c r="L16" s="28">
        <f>VLOOKUP(B16,ИСХОДНИК!A:P,14,FALSE())</f>
        <v>180</v>
      </c>
      <c r="M16" s="31" t="str">
        <f>IF(VLOOKUP(B16,ИСХОДНИК!A:R,18,FALSE())=1,ИСХОДНИК!$T$2,IF(VLOOKUP(B16,ИСХОДНИК!A:R,18,FALSE())=2,ИСХОДНИК!$T$3,IF(VLOOKUP(B16,ИСХОДНИК!A:R,18,FALSE())=3,ИСХОДНИК!$T$4)))</f>
        <v>◑</v>
      </c>
    </row>
    <row r="17" spans="2:13" ht="23.25" customHeight="1">
      <c r="B17" s="23" t="s">
        <v>90</v>
      </c>
      <c r="C17" s="24" t="str">
        <f>VLOOKUP(B17,ИСХОДНИК!A:P,5,FALSE())</f>
        <v>CHV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210</v>
      </c>
      <c r="L17" s="28">
        <f>VLOOKUP(B17,ИСХОДНИК!A:P,14,FALSE())</f>
        <v>252</v>
      </c>
      <c r="M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3" ht="23.25" customHeight="1">
      <c r="B18" s="23" t="s">
        <v>91</v>
      </c>
      <c r="C18" s="24" t="str">
        <f>VLOOKUP(B18,ИСХОДНИК!A:P,5,FALSE())</f>
        <v>CHV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250</v>
      </c>
      <c r="L18" s="28">
        <f>VLOOKUP(B18,ИСХОДНИК!A:P,14,FALSE())</f>
        <v>300</v>
      </c>
      <c r="M18" s="31" t="str">
        <f>IF(VLOOKUP(B18,ИСХОДНИК!A:R,18,FALSE())=1,ИСХОДНИК!$T$2,IF(VLOOKUP(B18,ИСХОДНИК!A:R,18,FALSE())=2,ИСХОДНИК!$T$3,IF(VLOOKUP(B18,ИСХОДНИК!A:R,18,FALSE())=3,ИСХОДНИК!$T$4)))</f>
        <v>◑</v>
      </c>
    </row>
    <row r="19" spans="2:13" ht="23.25" customHeight="1">
      <c r="B19" s="23" t="s">
        <v>92</v>
      </c>
      <c r="C19" s="24" t="str">
        <f>VLOOKUP(B19,ИСХОДНИК!A:P,5,FALSE())</f>
        <v>CHV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5" t="str">
        <f>VLOOKUP(B19,ИСХОДНИК!A:P,15,FALSE())</f>
        <v>U6 PL40R</v>
      </c>
      <c r="K19" s="28">
        <f>VLOOKUP(B19,ИСХОДНИК!A:P,13,FALSE())</f>
        <v>460</v>
      </c>
      <c r="L19" s="28">
        <f>VLOOKUP(B19,ИСХОДНИК!A:P,14,FALSE())</f>
        <v>552</v>
      </c>
      <c r="M19" s="29" t="str">
        <f>IF(VLOOKUP(B19,ИСХОДНИК!A:R,18,FALSE())=1,ИСХОДНИК!$T$2,IF(VLOOKUP(B19,ИСХОДНИК!A:R,18,FALSE())=2,ИСХОДНИК!$T$3,IF(VLOOKUP(B19,ИСХОДНИК!A:R,18,FALSE())=3,ИСХОДНИК!$T$4)))</f>
        <v>○</v>
      </c>
    </row>
    <row r="20" spans="2:13" ht="22.5" customHeight="1">
      <c r="B20" s="23" t="s">
        <v>93</v>
      </c>
      <c r="C20" s="24" t="str">
        <f>VLOOKUP(B20,ИСХОДНИК!A:P,5,FALSE())</f>
        <v>CHV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870</v>
      </c>
      <c r="L20" s="28">
        <f>VLOOKUP(B20,ИСХОДНИК!A:P,14,FALSE())</f>
        <v>1044</v>
      </c>
      <c r="M20" s="29" t="str">
        <f>IF(VLOOKUP(B20,ИСХОДНИК!A:R,18,FALSE())=1,ИСХОДНИК!$T$2,IF(VLOOKUP(B20,ИСХОДНИК!A:R,18,FALSE())=2,ИСХОДНИК!$T$3,IF(VLOOKUP(B20,ИСХОДНИК!A:R,18,FALSE())=3,ИСХОДНИК!$T$4)))</f>
        <v>○</v>
      </c>
    </row>
    <row r="21" spans="2:13" ht="22.5" customHeight="1">
      <c r="B21" s="23" t="s">
        <v>94</v>
      </c>
      <c r="C21" s="24" t="str">
        <f>VLOOKUP(B21,ИСХОДНИК!A:P,5,FALSE())</f>
        <v>CHV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5" t="str">
        <f>VLOOKUP(B21,ИСХОДНИК!A:P,15,FALSE())</f>
        <v>U6 PL40R</v>
      </c>
      <c r="K21" s="28">
        <f>VLOOKUP(B21,ИСХОДНИК!A:P,13,FALSE())</f>
        <v>1290</v>
      </c>
      <c r="L21" s="28">
        <f>VLOOKUP(B21,ИСХОДНИК!A:P,14,FALSE())</f>
        <v>1548</v>
      </c>
      <c r="M21" s="29" t="str">
        <f>IF(VLOOKUP(B21,ИСХОДНИК!A:R,18,FALSE())=1,ИСХОДНИК!$T$2,IF(VLOOKUP(B21,ИСХОДНИК!A:R,18,FALSE())=2,ИСХОДНИК!$T$3,IF(VLOOKUP(B21,ИСХОДНИК!A:R,18,FALSE())=3,ИСХОДНИК!$T$4)))</f>
        <v>○</v>
      </c>
    </row>
    <row r="22" spans="2:13" ht="23.25" customHeight="1">
      <c r="B22" s="23" t="s">
        <v>95</v>
      </c>
      <c r="C22" s="24" t="str">
        <f>VLOOKUP(B22,ИСХОДНИК!A:P,5,FALSE())</f>
        <v>CHV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5" t="str">
        <f>VLOOKUP(B22,ИСХОДНИК!A:P,15,FALSE())</f>
        <v>U6 PL40R</v>
      </c>
      <c r="K22" s="28">
        <f>VLOOKUP(B22,ИСХОДНИК!A:P,13,FALSE())</f>
        <v>390</v>
      </c>
      <c r="L22" s="28">
        <f>VLOOKUP(B22,ИСХОДНИК!A:P,14,FALSE())</f>
        <v>468</v>
      </c>
      <c r="M22" s="29" t="str">
        <f>IF(VLOOKUP(B22,ИСХОДНИК!A:R,18,FALSE())=1,ИСХОДНИК!$T$2,IF(VLOOKUP(B22,ИСХОДНИК!A:R,18,FALSE())=2,ИСХОДНИК!$T$3,IF(VLOOKUP(B22,ИСХОДНИК!A:R,18,FALSE())=3,ИСХОДНИК!$T$4)))</f>
        <v>○</v>
      </c>
    </row>
    <row r="23" spans="2:13" ht="23.25" customHeight="1">
      <c r="B23" s="23" t="s">
        <v>96</v>
      </c>
      <c r="C23" s="24" t="str">
        <f>VLOOKUP(B23,ИСХОДНИК!A:P,5,FALSE())</f>
        <v>CHV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5" t="str">
        <f>VLOOKUP(B23,ИСХОДНИК!A:P,15,FALSE())</f>
        <v>U6 PL40R</v>
      </c>
      <c r="K23" s="28">
        <f>VLOOKUP(B23,ИСХОДНИК!A:P,13,FALSE())</f>
        <v>680</v>
      </c>
      <c r="L23" s="28">
        <f>VLOOKUP(B23,ИСХОДНИК!A:P,14,FALSE())</f>
        <v>816</v>
      </c>
      <c r="M23" s="29" t="str">
        <f>IF(VLOOKUP(B23,ИСХОДНИК!A:R,18,FALSE())=1,ИСХОДНИК!$T$2,IF(VLOOKUP(B23,ИСХОДНИК!A:R,18,FALSE())=2,ИСХОДНИК!$T$3,IF(VLOOKUP(B23,ИСХОДНИК!A:R,18,FALSE())=3,ИСХОДНИК!$T$4)))</f>
        <v>○</v>
      </c>
    </row>
    <row r="24" spans="2:13" ht="23.25" customHeight="1">
      <c r="B24" s="23" t="s">
        <v>97</v>
      </c>
      <c r="C24" s="24" t="str">
        <f>VLOOKUP(B24,ИСХОДНИК!A:P,5,FALSE())</f>
        <v>CHV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5" t="str">
        <f>VLOOKUP(B24,ИСХОДНИК!A:P,15,FALSE())</f>
        <v>U6 PL40R</v>
      </c>
      <c r="K24" s="28">
        <f>VLOOKUP(B24,ИСХОДНИК!A:P,13,FALSE())</f>
        <v>1000</v>
      </c>
      <c r="L24" s="28">
        <f>VLOOKUP(B24,ИСХОДНИК!A:P,14,FALSE())</f>
        <v>1200</v>
      </c>
      <c r="M24" s="29" t="str">
        <f>IF(VLOOKUP(B24,ИСХОДНИК!A:R,18,FALSE())=1,ИСХОДНИК!$T$2,IF(VLOOKUP(B24,ИСХОДНИК!A:R,18,FALSE())=2,ИСХОДНИК!$T$3,IF(VLOOKUP(B24,ИСХОДНИК!A:R,18,FALSE())=3,ИСХОДНИК!$T$4)))</f>
        <v>○</v>
      </c>
    </row>
    <row r="25" spans="2:13" ht="22.5" customHeight="1">
      <c r="B25" s="225" t="s">
        <v>98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</row>
    <row r="26" spans="2:13" ht="22.5" customHeight="1">
      <c r="B26" s="56" t="s">
        <v>99</v>
      </c>
      <c r="C26" s="33" t="str">
        <f>VLOOKUP(B26,ИСХОДНИК!A:P,5,FALSE())</f>
        <v>CHV 15 D ANG</v>
      </c>
      <c r="D26" s="35" t="s">
        <v>41</v>
      </c>
      <c r="E26" s="34" t="str">
        <f>VLOOKUP(B26,ИСХОДНИК!A:P,11,FALSE())</f>
        <v>Под сварку встык DIN</v>
      </c>
      <c r="F26" s="35">
        <f>VLOOKUP(B26,ИСХОДНИК!A:P,7,FALSE())</f>
        <v>15</v>
      </c>
      <c r="G26" s="36" t="str">
        <f>VLOOKUP(B26,ИСХОДНИК!A:P,10,FALSE())</f>
        <v>R717, R744 и фреоны</v>
      </c>
      <c r="H26" s="36">
        <f>VLOOKUP(B26,ИСХОДНИК!A:P,8,FALSE())</f>
        <v>52</v>
      </c>
      <c r="I26" s="36" t="str">
        <f>VLOOKUP(B26,ИСХОДНИК!A:P,9,FALSE())</f>
        <v xml:space="preserve"> -60…120</v>
      </c>
      <c r="J26" s="35" t="str">
        <f>VLOOKUP(B26,ИСХОДНИК!A:P,15,FALSE())</f>
        <v>U6 PL40R</v>
      </c>
      <c r="K26" s="57">
        <f>VLOOKUP(B26,ИСХОДНИК!A:P,13,FALSE())</f>
        <v>60</v>
      </c>
      <c r="L26" s="57">
        <f>VLOOKUP(B26,ИСХОДНИК!A:P,14,FALSE())</f>
        <v>72</v>
      </c>
      <c r="M26" s="37" t="str">
        <f>IF(VLOOKUP(B26,ИСХОДНИК!A:R,18,FALSE())=1,ИСХОДНИК!$T$2,IF(VLOOKUP(B26,ИСХОДНИК!A:R,18,FALSE())=2,ИСХОДНИК!$T$3,IF(VLOOKUP(B26,ИСХОДНИК!A:R,18,FALSE())=3,ИСХОДНИК!$T$4)))</f>
        <v>●</v>
      </c>
    </row>
    <row r="27" spans="2:13" ht="22.5" customHeight="1">
      <c r="B27" s="23" t="s">
        <v>100</v>
      </c>
      <c r="C27" s="33" t="str">
        <f>VLOOKUP(B27,ИСХОДНИК!A:P,5,FALSE())</f>
        <v>CHV 20 D ANG</v>
      </c>
      <c r="D27" s="25" t="s">
        <v>41</v>
      </c>
      <c r="E27" s="34" t="str">
        <f>VLOOKUP(B27,ИСХОДНИК!A:P,11,FALSE())</f>
        <v>Под сварку встык DIN</v>
      </c>
      <c r="F27" s="35">
        <f>VLOOKUP(B27,ИСХОДНИК!A:P,7,FALSE())</f>
        <v>20</v>
      </c>
      <c r="G27" s="27" t="str">
        <f>VLOOKUP(B27,ИСХОДНИК!A:P,10,FALSE())</f>
        <v>R717, R744 и фреоны</v>
      </c>
      <c r="H27" s="36">
        <f>VLOOKUP(B27,ИСХОДНИК!A:P,8,FALSE())</f>
        <v>52</v>
      </c>
      <c r="I27" s="27" t="str">
        <f>VLOOKUP(B27,ИСХОДНИК!A:P,9,FALSE())</f>
        <v xml:space="preserve"> -60…120</v>
      </c>
      <c r="J27" s="35" t="str">
        <f>VLOOKUP(B27,ИСХОДНИК!A:P,15,FALSE())</f>
        <v>U6 PL40R</v>
      </c>
      <c r="K27" s="28">
        <f>VLOOKUP(B27,ИСХОДНИК!A:P,13,FALSE())</f>
        <v>64</v>
      </c>
      <c r="L27" s="28">
        <f>VLOOKUP(B27,ИСХОДНИК!A:P,14,FALSE())</f>
        <v>76.8</v>
      </c>
      <c r="M27" s="37" t="str">
        <f>IF(VLOOKUP(B27,ИСХОДНИК!A:R,18,FALSE())=1,ИСХОДНИК!$T$2,IF(VLOOKUP(B27,ИСХОДНИК!A:R,18,FALSE())=2,ИСХОДНИК!$T$3,IF(VLOOKUP(B27,ИСХОДНИК!A:R,18,FALSE())=3,ИСХОДНИК!$T$4)))</f>
        <v>●</v>
      </c>
    </row>
    <row r="28" spans="2:13" ht="22.5" customHeight="1">
      <c r="B28" s="23" t="s">
        <v>101</v>
      </c>
      <c r="C28" s="33" t="str">
        <f>VLOOKUP(B28,ИСХОДНИК!A:P,5,FALSE())</f>
        <v>CHV 25 D ANG</v>
      </c>
      <c r="D28" s="25" t="s">
        <v>41</v>
      </c>
      <c r="E28" s="34" t="str">
        <f>VLOOKUP(B28,ИСХОДНИК!A:P,11,FALSE())</f>
        <v>Под сварку встык DIN</v>
      </c>
      <c r="F28" s="35">
        <f>VLOOKUP(B28,ИСХОДНИК!A:P,7,FALSE())</f>
        <v>25</v>
      </c>
      <c r="G28" s="27" t="str">
        <f>VLOOKUP(B28,ИСХОДНИК!A:P,10,FALSE())</f>
        <v>R717, R744 и фреоны</v>
      </c>
      <c r="H28" s="36">
        <f>VLOOKUP(B28,ИСХОДНИК!A:P,8,FALSE())</f>
        <v>52</v>
      </c>
      <c r="I28" s="27" t="str">
        <f>VLOOKUP(B28,ИСХОДНИК!A:P,9,FALSE())</f>
        <v xml:space="preserve"> -60…120</v>
      </c>
      <c r="J28" s="35" t="str">
        <f>VLOOKUP(B28,ИСХОДНИК!A:P,15,FALSE())</f>
        <v>U6 PL40R</v>
      </c>
      <c r="K28" s="28">
        <f>VLOOKUP(B28,ИСХОДНИК!A:P,13,FALSE())</f>
        <v>80</v>
      </c>
      <c r="L28" s="28">
        <f>VLOOKUP(B28,ИСХОДНИК!A:P,14,FALSE())</f>
        <v>96</v>
      </c>
      <c r="M28" s="37" t="str">
        <f>IF(VLOOKUP(B28,ИСХОДНИК!A:R,18,FALSE())=1,ИСХОДНИК!$T$2,IF(VLOOKUP(B28,ИСХОДНИК!A:R,18,FALSE())=2,ИСХОДНИК!$T$3,IF(VLOOKUP(B28,ИСХОДНИК!A:R,18,FALSE())=3,ИСХОДНИК!$T$4)))</f>
        <v>●</v>
      </c>
    </row>
    <row r="29" spans="2:13" ht="22.5" customHeight="1">
      <c r="B29" s="23" t="s">
        <v>102</v>
      </c>
      <c r="C29" s="33" t="str">
        <f>VLOOKUP(B29,ИСХОДНИК!A:P,5,FALSE())</f>
        <v>CHV 32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32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35" t="str">
        <f>VLOOKUP(B29,ИСХОДНИК!A:P,15,FALSE())</f>
        <v>U6 PL40R</v>
      </c>
      <c r="K29" s="28">
        <f>VLOOKUP(B29,ИСХОДНИК!A:P,13,FALSE())</f>
        <v>98</v>
      </c>
      <c r="L29" s="28">
        <f>VLOOKUP(B29,ИСХОДНИК!A:P,14,FALSE())</f>
        <v>117.6</v>
      </c>
      <c r="M29" s="37" t="str">
        <f>IF(VLOOKUP(B29,ИСХОДНИК!A:R,18,FALSE())=1,ИСХОДНИК!$T$2,IF(VLOOKUP(B29,ИСХОДНИК!A:R,18,FALSE())=2,ИСХОДНИК!$T$3,IF(VLOOKUP(B29,ИСХОДНИК!A:R,18,FALSE())=3,ИСХОДНИК!$T$4)))</f>
        <v>●</v>
      </c>
    </row>
    <row r="30" spans="2:13" ht="22.5" customHeight="1">
      <c r="B30" s="23" t="s">
        <v>103</v>
      </c>
      <c r="C30" s="33" t="str">
        <f>VLOOKUP(B30,ИСХОДНИК!A:P,5,FALSE())</f>
        <v>CHV 40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40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35" t="str">
        <f>VLOOKUP(B30,ИСХОДНИК!A:P,15,FALSE())</f>
        <v>U6 PL40R</v>
      </c>
      <c r="K30" s="28">
        <f>VLOOKUP(B30,ИСХОДНИК!A:P,13,FALSE())</f>
        <v>126</v>
      </c>
      <c r="L30" s="28">
        <f>VLOOKUP(B30,ИСХОДНИК!A:P,14,FALSE())</f>
        <v>151.19999999999999</v>
      </c>
      <c r="M30" s="37" t="str">
        <f>IF(VLOOKUP(B30,ИСХОДНИК!A:R,18,FALSE())=1,ИСХОДНИК!$T$2,IF(VLOOKUP(B30,ИСХОДНИК!A:R,18,FALSE())=2,ИСХОДНИК!$T$3,IF(VLOOKUP(B30,ИСХОДНИК!A:R,18,FALSE())=3,ИСХОДНИК!$T$4)))</f>
        <v>●</v>
      </c>
    </row>
    <row r="31" spans="2:13" ht="22.5" customHeight="1">
      <c r="B31" s="23" t="s">
        <v>104</v>
      </c>
      <c r="C31" s="33" t="str">
        <f>VLOOKUP(B31,ИСХОДНИК!A:P,5,FALSE())</f>
        <v>CHV 50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50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35" t="str">
        <f>VLOOKUP(B31,ИСХОДНИК!A:P,15,FALSE())</f>
        <v>U6 PL40R</v>
      </c>
      <c r="K31" s="28">
        <f>VLOOKUP(B31,ИСХОДНИК!A:P,13,FALSE())</f>
        <v>150</v>
      </c>
      <c r="L31" s="28">
        <f>VLOOKUP(B31,ИСХОДНИК!A:P,14,FALSE())</f>
        <v>180</v>
      </c>
      <c r="M31" s="37" t="str">
        <f>IF(VLOOKUP(B31,ИСХОДНИК!A:R,18,FALSE())=1,ИСХОДНИК!$T$2,IF(VLOOKUP(B31,ИСХОДНИК!A:R,18,FALSE())=2,ИСХОДНИК!$T$3,IF(VLOOKUP(B31,ИСХОДНИК!A:R,18,FALSE())=3,ИСХОДНИК!$T$4)))</f>
        <v>●</v>
      </c>
    </row>
    <row r="32" spans="2:13" ht="22.5" customHeight="1">
      <c r="B32" s="23" t="s">
        <v>105</v>
      </c>
      <c r="C32" s="33" t="str">
        <f>VLOOKUP(B32,ИСХОДНИК!A:P,5,FALSE())</f>
        <v>CHV 65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65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35" t="str">
        <f>VLOOKUP(B32,ИСХОДНИК!A:P,15,FALSE())</f>
        <v>U6 PL40R</v>
      </c>
      <c r="K32" s="28">
        <f>VLOOKUP(B32,ИСХОДНИК!A:P,13,FALSE())</f>
        <v>210</v>
      </c>
      <c r="L32" s="28">
        <f>VLOOKUP(B32,ИСХОДНИК!A:P,14,FALSE())</f>
        <v>252</v>
      </c>
      <c r="M32" s="37" t="str">
        <f>IF(VLOOKUP(B32,ИСХОДНИК!A:R,18,FALSE())=1,ИСХОДНИК!$T$2,IF(VLOOKUP(B32,ИСХОДНИК!A:R,18,FALSE())=2,ИСХОДНИК!$T$3,IF(VLOOKUP(B32,ИСХОДНИК!A:R,18,FALSE())=3,ИСХОДНИК!$T$4)))</f>
        <v>●</v>
      </c>
    </row>
    <row r="33" spans="2:13" ht="22.5" customHeight="1">
      <c r="B33" s="23" t="s">
        <v>106</v>
      </c>
      <c r="C33" s="33" t="str">
        <f>VLOOKUP(B33,ИСХОДНИК!A:P,5,FALSE())</f>
        <v>CHV 80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80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35" t="str">
        <f>VLOOKUP(B33,ИСХОДНИК!A:P,15,FALSE())</f>
        <v>U6 PL40R</v>
      </c>
      <c r="K33" s="28">
        <f>VLOOKUP(B33,ИСХОДНИК!A:P,13,FALSE())</f>
        <v>250</v>
      </c>
      <c r="L33" s="28">
        <f>VLOOKUP(B33,ИСХОДНИК!A:P,14,FALSE())</f>
        <v>300</v>
      </c>
      <c r="M33" s="37" t="str">
        <f>IF(VLOOKUP(B33,ИСХОДНИК!A:R,18,FALSE())=1,ИСХОДНИК!$T$2,IF(VLOOKUP(B33,ИСХОДНИК!A:R,18,FALSE())=2,ИСХОДНИК!$T$3,IF(VLOOKUP(B33,ИСХОДНИК!A:R,18,FALSE())=3,ИСХОДНИК!$T$4)))</f>
        <v>●</v>
      </c>
    </row>
    <row r="34" spans="2:13" ht="22.5" customHeight="1">
      <c r="B34" s="23" t="s">
        <v>107</v>
      </c>
      <c r="C34" s="33" t="str">
        <f>VLOOKUP(B34,ИСХОДНИК!A:P,5,FALSE())</f>
        <v>CHV 100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100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35" t="str">
        <f>VLOOKUP(B34,ИСХОДНИК!A:P,15,FALSE())</f>
        <v>U6 PL40R</v>
      </c>
      <c r="K34" s="28">
        <f>VLOOKUP(B34,ИСХОДНИК!A:P,13,FALSE())</f>
        <v>460</v>
      </c>
      <c r="L34" s="28">
        <f>VLOOKUP(B34,ИСХОДНИК!A:P,14,FALSE())</f>
        <v>552</v>
      </c>
      <c r="M34" s="38" t="str">
        <f>IF(VLOOKUP(B34,ИСХОДНИК!A:R,18,FALSE())=1,ИСХОДНИК!$T$2,IF(VLOOKUP(B34,ИСХОДНИК!A:R,18,FALSE())=2,ИСХОДНИК!$T$3,IF(VLOOKUP(B34,ИСХОДНИК!A:R,18,FALSE())=3,ИСХОДНИК!$T$4)))</f>
        <v>◑</v>
      </c>
    </row>
    <row r="35" spans="2:13" ht="22.5" customHeight="1">
      <c r="B35" s="23" t="s">
        <v>108</v>
      </c>
      <c r="C35" s="33" t="str">
        <f>VLOOKUP(B35,ИСХОДНИК!A:P,5,FALSE())</f>
        <v>CHV 125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125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35" t="str">
        <f>VLOOKUP(B35,ИСХОДНИК!A:P,15,FALSE())</f>
        <v>U6 PL40R</v>
      </c>
      <c r="K35" s="28">
        <f>VLOOKUP(B35,ИСХОДНИК!A:P,13,FALSE())</f>
        <v>870</v>
      </c>
      <c r="L35" s="28">
        <f>VLOOKUP(B35,ИСХОДНИК!A:P,14,FALSE())</f>
        <v>1044</v>
      </c>
      <c r="M35" s="38" t="str">
        <f>IF(VLOOKUP(B35,ИСХОДНИК!A:R,18,FALSE())=1,ИСХОДНИК!$T$2,IF(VLOOKUP(B35,ИСХОДНИК!A:R,18,FALSE())=2,ИСХОДНИК!$T$3,IF(VLOOKUP(B35,ИСХОДНИК!A:R,18,FALSE())=3,ИСХОДНИК!$T$4)))</f>
        <v>◑</v>
      </c>
    </row>
    <row r="36" spans="2:13" ht="22.5" customHeight="1">
      <c r="B36" s="23" t="s">
        <v>109</v>
      </c>
      <c r="C36" s="33" t="str">
        <f>VLOOKUP(B36,ИСХОДНИК!A:P,5,FALSE())</f>
        <v>CHV 150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150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35" t="str">
        <f>VLOOKUP(B36,ИСХОДНИК!A:P,15,FALSE())</f>
        <v>U6 PL40R</v>
      </c>
      <c r="K36" s="28">
        <f>VLOOKUP(B36,ИСХОДНИК!A:P,13,FALSE())</f>
        <v>1290</v>
      </c>
      <c r="L36" s="28">
        <f>VLOOKUP(B36,ИСХОДНИК!A:P,14,FALSE())</f>
        <v>1548</v>
      </c>
      <c r="M36" s="37" t="str">
        <f>IF(VLOOKUP(B36,ИСХОДНИК!A:R,18,FALSE())=1,ИСХОДНИК!$T$2,IF(VLOOKUP(B36,ИСХОДНИК!A:R,18,FALSE())=2,ИСХОДНИК!$T$3,IF(VLOOKUP(B36,ИСХОДНИК!A:R,18,FALSE())=3,ИСХОДНИК!$T$4)))</f>
        <v>○</v>
      </c>
    </row>
    <row r="37" spans="2:13" ht="22.5" customHeight="1">
      <c r="B37" s="23" t="s">
        <v>110</v>
      </c>
      <c r="C37" s="33" t="str">
        <f>VLOOKUP(B37,ИСХОДНИК!A:P,5,FALSE())</f>
        <v>CHV 100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100</v>
      </c>
      <c r="G37" s="27" t="str">
        <f>VLOOKUP(B37,ИСХОДНИК!A:P,10,FALSE())</f>
        <v>R717, R744 и фреоны</v>
      </c>
      <c r="H37" s="36">
        <f>VLOOKUP(B37,ИСХОДНИК!A:P,8,FALSE())</f>
        <v>40</v>
      </c>
      <c r="I37" s="27" t="str">
        <f>VLOOKUP(B37,ИСХОДНИК!A:P,9,FALSE())</f>
        <v xml:space="preserve"> -60…120</v>
      </c>
      <c r="J37" s="35" t="str">
        <f>VLOOKUP(B37,ИСХОДНИК!A:P,15,FALSE())</f>
        <v>U6 PL40R</v>
      </c>
      <c r="K37" s="28">
        <f>VLOOKUP(B37,ИСХОДНИК!A:P,13,FALSE())</f>
        <v>390</v>
      </c>
      <c r="L37" s="28">
        <f>VLOOKUP(B37,ИСХОДНИК!A:P,14,FALSE())</f>
        <v>468</v>
      </c>
      <c r="M37" s="38" t="str">
        <f>IF(VLOOKUP(B37,ИСХОДНИК!A:R,18,FALSE())=1,ИСХОДНИК!$T$2,IF(VLOOKUP(B37,ИСХОДНИК!A:R,18,FALSE())=2,ИСХОДНИК!$T$3,IF(VLOOKUP(B37,ИСХОДНИК!A:R,18,FALSE())=3,ИСХОДНИК!$T$4)))</f>
        <v>◑</v>
      </c>
    </row>
    <row r="38" spans="2:13" ht="22.5" customHeight="1">
      <c r="B38" s="23" t="s">
        <v>111</v>
      </c>
      <c r="C38" s="33" t="str">
        <f>VLOOKUP(B38,ИСХОДНИК!A:P,5,FALSE())</f>
        <v>CHV 125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125</v>
      </c>
      <c r="G38" s="27" t="str">
        <f>VLOOKUP(B38,ИСХОДНИК!A:P,10,FALSE())</f>
        <v>R717, R744 и фреоны</v>
      </c>
      <c r="H38" s="36">
        <f>VLOOKUP(B38,ИСХОДНИК!A:P,8,FALSE())</f>
        <v>40</v>
      </c>
      <c r="I38" s="27" t="str">
        <f>VLOOKUP(B38,ИСХОДНИК!A:P,9,FALSE())</f>
        <v xml:space="preserve"> -60…120</v>
      </c>
      <c r="J38" s="35" t="str">
        <f>VLOOKUP(B38,ИСХОДНИК!A:P,15,FALSE())</f>
        <v>U6 PL40R</v>
      </c>
      <c r="K38" s="28">
        <f>VLOOKUP(B38,ИСХОДНИК!A:P,13,FALSE())</f>
        <v>680</v>
      </c>
      <c r="L38" s="28">
        <f>VLOOKUP(B38,ИСХОДНИК!A:P,14,FALSE())</f>
        <v>816</v>
      </c>
      <c r="M38" s="38" t="str">
        <f>IF(VLOOKUP(B38,ИСХОДНИК!A:R,18,FALSE())=1,ИСХОДНИК!$T$2,IF(VLOOKUP(B38,ИСХОДНИК!A:R,18,FALSE())=2,ИСХОДНИК!$T$3,IF(VLOOKUP(B38,ИСХОДНИК!A:R,18,FALSE())=3,ИСХОДНИК!$T$4)))</f>
        <v>◑</v>
      </c>
    </row>
    <row r="39" spans="2:13" ht="22.5" customHeight="1">
      <c r="B39" s="23" t="s">
        <v>112</v>
      </c>
      <c r="C39" s="33" t="str">
        <f>VLOOKUP(B39,ИСХОДНИК!A:P,5,FALSE())</f>
        <v>CHV 150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150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35" t="str">
        <f>VLOOKUP(B39,ИСХОДНИК!A:P,15,FALSE())</f>
        <v>U6 PL40R</v>
      </c>
      <c r="K39" s="28">
        <f>VLOOKUP(B39,ИСХОДНИК!A:P,13,FALSE())</f>
        <v>1000</v>
      </c>
      <c r="L39" s="28">
        <f>VLOOKUP(B39,ИСХОДНИК!A:P,14,FALSE())</f>
        <v>1200</v>
      </c>
      <c r="M39" s="37" t="str">
        <f>IF(VLOOKUP(B39,ИСХОДНИК!A:R,18,FALSE())=1,ИСХОДНИК!$T$2,IF(VLOOKUP(B39,ИСХОДНИК!A:R,18,FALSE())=2,ИСХОДНИК!$T$3,IF(VLOOKUP(B39,ИСХОДНИК!A:R,18,FALSE())=3,ИСХОДНИК!$T$4)))</f>
        <v>○</v>
      </c>
    </row>
  </sheetData>
  <mergeCells count="2">
    <mergeCell ref="B3:H3"/>
    <mergeCell ref="B25:M25"/>
  </mergeCells>
  <conditionalFormatting sqref="K11:L24">
    <cfRule type="containsErrors" dxfId="9" priority="2">
      <formula>ISERROR(K11)</formula>
    </cfRule>
  </conditionalFormatting>
  <conditionalFormatting sqref="K26:L39">
    <cfRule type="containsErrors" dxfId="8" priority="3">
      <formula>ISERROR(K26)</formula>
    </cfRule>
  </conditionalFormatting>
  <hyperlinks>
    <hyperlink ref="B7" r:id="rId1" xr:uid="{B21D3A71-029A-4D16-A56C-3362A1E1F9FC}"/>
    <hyperlink ref="B8" r:id="rId2" xr:uid="{16568632-CDEB-4782-A4BF-F1F289DEFCA5}"/>
  </hyperlinks>
  <pageMargins left="0.75" right="0.75" top="1" bottom="1" header="0.511811023622047" footer="0.5"/>
  <pageSetup paperSize="9" scale="85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L39"/>
  <sheetViews>
    <sheetView showGridLines="0" zoomScale="140" zoomScaleNormal="140" workbookViewId="0">
      <selection activeCell="J19" sqref="J19"/>
    </sheetView>
  </sheetViews>
  <sheetFormatPr defaultColWidth="9.28515625" defaultRowHeight="12.75"/>
  <cols>
    <col min="1" max="1" width="2.140625" customWidth="1"/>
    <col min="2" max="2" width="16.7109375" style="1" customWidth="1"/>
    <col min="3" max="3" width="15.7109375" style="58" customWidth="1"/>
    <col min="4" max="4" width="21" customWidth="1"/>
    <col min="5" max="5" width="9.28515625" customWidth="1"/>
    <col min="6" max="6" width="21.140625" customWidth="1"/>
    <col min="7" max="7" width="12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5.28515625" customWidth="1"/>
  </cols>
  <sheetData>
    <row r="1" spans="1:12" ht="11.25" customHeight="1"/>
    <row r="2" spans="1:12" ht="18" customHeight="1">
      <c r="B2" s="3" t="s">
        <v>113</v>
      </c>
      <c r="C2" s="59"/>
      <c r="D2" s="4"/>
      <c r="E2" s="4"/>
      <c r="F2" s="4"/>
      <c r="G2" s="4"/>
      <c r="H2" s="4"/>
      <c r="I2" s="4"/>
      <c r="J2" s="4"/>
      <c r="K2" s="4"/>
      <c r="L2" s="6"/>
    </row>
    <row r="3" spans="1:12" ht="78.75" customHeight="1">
      <c r="B3" s="223" t="s">
        <v>114</v>
      </c>
      <c r="C3" s="223"/>
      <c r="D3" s="223"/>
      <c r="E3" s="223"/>
      <c r="F3" s="223"/>
      <c r="G3" s="223"/>
      <c r="H3" s="40"/>
      <c r="I3" s="40"/>
      <c r="J3" s="40"/>
      <c r="K3" s="40"/>
      <c r="L3" s="9"/>
    </row>
    <row r="4" spans="1:12" ht="11.2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1:12" ht="11.25" customHeight="1">
      <c r="B5" s="200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1:12" ht="11.2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1:12" ht="15" customHeight="1">
      <c r="B7" s="204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9"/>
    </row>
    <row r="8" spans="1:12" ht="15" customHeight="1">
      <c r="A8" s="114"/>
      <c r="B8" s="202" t="s">
        <v>343</v>
      </c>
      <c r="C8" s="130"/>
      <c r="D8" s="130"/>
      <c r="E8" s="131"/>
      <c r="F8" s="203"/>
      <c r="G8" s="203"/>
      <c r="H8" s="40"/>
      <c r="I8" s="40"/>
      <c r="J8" s="40"/>
      <c r="K8" s="40"/>
      <c r="L8" s="9"/>
    </row>
    <row r="9" spans="1:12" s="42" customFormat="1" ht="18.75" customHeight="1">
      <c r="B9" s="18" t="s">
        <v>115</v>
      </c>
      <c r="C9" s="60"/>
      <c r="D9" s="43"/>
      <c r="E9" s="43"/>
      <c r="F9" s="43"/>
      <c r="G9" s="43"/>
      <c r="H9" s="43"/>
      <c r="I9" s="43"/>
      <c r="J9" s="43"/>
      <c r="K9" s="43"/>
      <c r="L9" s="44"/>
    </row>
    <row r="10" spans="1:12" ht="36.75" customHeight="1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</row>
    <row r="11" spans="1:12" ht="21.75" customHeight="1">
      <c r="B11" s="23" t="s">
        <v>116</v>
      </c>
      <c r="C11" s="24" t="str">
        <f>VLOOKUP(B11,ИСХОДНИК!A:P,5,FALSE())</f>
        <v>SCA 15 D STR</v>
      </c>
      <c r="D11" s="26" t="str">
        <f>VLOOKUP(B11,ИСХОДНИК!A:P,11,FALSE())</f>
        <v>Под сварку встык DIN</v>
      </c>
      <c r="E11" s="25">
        <f>VLOOKUP(B11,ИСХОДНИК!A:P,7,FALSE())</f>
        <v>15</v>
      </c>
      <c r="F11" s="27" t="str">
        <f>VLOOKUP(B11,ИСХОДНИК!A:P,10,FALSE())</f>
        <v>R717, R744 и фреоны</v>
      </c>
      <c r="G11" s="27">
        <f>VLOOKUP(B11,ИСХОДНИК!A:P,8,FALSE())</f>
        <v>52</v>
      </c>
      <c r="H11" s="27" t="str">
        <f>VLOOKUP(B11,ИСХОДНИК!A:P,9,FALSE())</f>
        <v xml:space="preserve"> -60…120</v>
      </c>
      <c r="I11" s="25" t="str">
        <f>VLOOKUP(B11,ИСХОДНИК!A:P,15,FALSE())</f>
        <v>U6 PL40R</v>
      </c>
      <c r="J11" s="28">
        <f>VLOOKUP(B11,ИСХОДНИК!A:P,13,FALSE())</f>
        <v>73</v>
      </c>
      <c r="K11" s="28">
        <f>VLOOKUP(B11,ИСХОДНИК!A:P,14,FALSE())</f>
        <v>87.6</v>
      </c>
      <c r="L11" s="31" t="str">
        <f>IF(VLOOKUP(B11,ИСХОДНИК!A:R,18,FALSE())=1,ИСХОДНИК!$T$2,IF(VLOOKUP(B11,ИСХОДНИК!A:R,18,FALSE())=2,ИСХОДНИК!$T$3,IF(VLOOKUP(B11,ИСХОДНИК!A:R,18,FALSE())=3,ИСХОДНИК!$T$4)))</f>
        <v>◑</v>
      </c>
    </row>
    <row r="12" spans="1:12" ht="21.75" customHeight="1">
      <c r="B12" s="23" t="s">
        <v>117</v>
      </c>
      <c r="C12" s="24" t="str">
        <f>VLOOKUP(B12,ИСХОДНИК!A:P,5,FALSE())</f>
        <v>SCA 20 D STR</v>
      </c>
      <c r="D12" s="26" t="str">
        <f>VLOOKUP(B12,ИСХОДНИК!A:P,11,FALSE())</f>
        <v>Под сварку встык DIN</v>
      </c>
      <c r="E12" s="25">
        <f>VLOOKUP(B12,ИСХОДНИК!A:P,7,FALSE())</f>
        <v>20</v>
      </c>
      <c r="F12" s="27" t="str">
        <f>VLOOKUP(B12,ИСХОДНИК!A:P,10,FALSE())</f>
        <v>R717, R744 и фреоны</v>
      </c>
      <c r="G12" s="27">
        <f>VLOOKUP(B12,ИСХОДНИК!A:P,8,FALSE())</f>
        <v>52</v>
      </c>
      <c r="H12" s="27" t="str">
        <f>VLOOKUP(B12,ИСХОДНИК!A:P,9,FALSE())</f>
        <v xml:space="preserve"> -60…120</v>
      </c>
      <c r="I12" s="25" t="str">
        <f>VLOOKUP(B12,ИСХОДНИК!A:P,15,FALSE())</f>
        <v>U6 PL40R</v>
      </c>
      <c r="J12" s="28">
        <f>VLOOKUP(B12,ИСХОДНИК!A:P,13,FALSE())</f>
        <v>78</v>
      </c>
      <c r="K12" s="28">
        <f>VLOOKUP(B12,ИСХОДНИК!A:P,14,FALSE())</f>
        <v>93.6</v>
      </c>
      <c r="L12" s="31" t="str">
        <f>IF(VLOOKUP(B12,ИСХОДНИК!A:R,18,FALSE())=1,ИСХОДНИК!$T$2,IF(VLOOKUP(B12,ИСХОДНИК!A:R,18,FALSE())=2,ИСХОДНИК!$T$3,IF(VLOOKUP(B12,ИСХОДНИК!A:R,18,FALSE())=3,ИСХОДНИК!$T$4)))</f>
        <v>◑</v>
      </c>
    </row>
    <row r="13" spans="1:12" ht="21.75" customHeight="1">
      <c r="B13" s="23" t="s">
        <v>118</v>
      </c>
      <c r="C13" s="24" t="str">
        <f>VLOOKUP(B13,ИСХОДНИК!A:P,5,FALSE())</f>
        <v>SCA 25 D STR</v>
      </c>
      <c r="D13" s="26" t="str">
        <f>VLOOKUP(B13,ИСХОДНИК!A:P,11,FALSE())</f>
        <v>Под сварку встык DIN</v>
      </c>
      <c r="E13" s="25">
        <f>VLOOKUP(B13,ИСХОДНИК!A:P,7,FALSE())</f>
        <v>25</v>
      </c>
      <c r="F13" s="27" t="str">
        <f>VLOOKUP(B13,ИСХОДНИК!A:P,10,FALSE())</f>
        <v>R717, R744 и фреоны</v>
      </c>
      <c r="G13" s="27">
        <f>VLOOKUP(B13,ИСХОДНИК!A:P,8,FALSE())</f>
        <v>52</v>
      </c>
      <c r="H13" s="27" t="str">
        <f>VLOOKUP(B13,ИСХОДНИК!A:P,9,FALSE())</f>
        <v xml:space="preserve"> -60…120</v>
      </c>
      <c r="I13" s="25" t="str">
        <f>VLOOKUP(B13,ИСХОДНИК!A:P,15,FALSE())</f>
        <v>U6 PL40R</v>
      </c>
      <c r="J13" s="28">
        <f>VLOOKUP(B13,ИСХОДНИК!A:P,13,FALSE())</f>
        <v>102</v>
      </c>
      <c r="K13" s="28">
        <f>VLOOKUP(B13,ИСХОДНИК!A:P,14,FALSE())</f>
        <v>122.39999999999999</v>
      </c>
      <c r="L13" s="31" t="str">
        <f>IF(VLOOKUP(B13,ИСХОДНИК!A:R,18,FALSE())=1,ИСХОДНИК!$T$2,IF(VLOOKUP(B13,ИСХОДНИК!A:R,18,FALSE())=2,ИСХОДНИК!$T$3,IF(VLOOKUP(B13,ИСХОДНИК!A:R,18,FALSE())=3,ИСХОДНИК!$T$4)))</f>
        <v>◑</v>
      </c>
    </row>
    <row r="14" spans="1:12" ht="21.75" customHeight="1">
      <c r="B14" s="23" t="s">
        <v>119</v>
      </c>
      <c r="C14" s="24" t="str">
        <f>VLOOKUP(B14,ИСХОДНИК!A:P,5,FALSE())</f>
        <v>SCA 32 D STR</v>
      </c>
      <c r="D14" s="26" t="str">
        <f>VLOOKUP(B14,ИСХОДНИК!A:P,11,FALSE())</f>
        <v>Под сварку встык DIN</v>
      </c>
      <c r="E14" s="25">
        <f>VLOOKUP(B14,ИСХОДНИК!A:P,7,FALSE())</f>
        <v>32</v>
      </c>
      <c r="F14" s="27" t="str">
        <f>VLOOKUP(B14,ИСХОДНИК!A:P,10,FALSE())</f>
        <v>R717, R744 и фреоны</v>
      </c>
      <c r="G14" s="27">
        <f>VLOOKUP(B14,ИСХОДНИК!A:P,8,FALSE())</f>
        <v>52</v>
      </c>
      <c r="H14" s="27" t="str">
        <f>VLOOKUP(B14,ИСХОДНИК!A:P,9,FALSE())</f>
        <v xml:space="preserve"> -60…120</v>
      </c>
      <c r="I14" s="25" t="str">
        <f>VLOOKUP(B14,ИСХОДНИК!A:P,15,FALSE())</f>
        <v>U6 PL40R</v>
      </c>
      <c r="J14" s="28">
        <f>VLOOKUP(B14,ИСХОДНИК!A:P,13,FALSE())</f>
        <v>110</v>
      </c>
      <c r="K14" s="28">
        <f>VLOOKUP(B14,ИСХОДНИК!A:P,14,FALSE())</f>
        <v>132</v>
      </c>
      <c r="L14" s="31" t="str">
        <f>IF(VLOOKUP(B14,ИСХОДНИК!A:R,18,FALSE())=1,ИСХОДНИК!$T$2,IF(VLOOKUP(B14,ИСХОДНИК!A:R,18,FALSE())=2,ИСХОДНИК!$T$3,IF(VLOOKUP(B14,ИСХОДНИК!A:R,18,FALSE())=3,ИСХОДНИК!$T$4)))</f>
        <v>◑</v>
      </c>
    </row>
    <row r="15" spans="1:12" ht="21.75" customHeight="1">
      <c r="B15" s="23" t="s">
        <v>120</v>
      </c>
      <c r="C15" s="24" t="str">
        <f>VLOOKUP(B15,ИСХОДНИК!A:P,5,FALSE())</f>
        <v>SCA 40 D STR</v>
      </c>
      <c r="D15" s="26" t="str">
        <f>VLOOKUP(B15,ИСХОДНИК!A:P,11,FALSE())</f>
        <v>Под сварку встык DIN</v>
      </c>
      <c r="E15" s="25">
        <f>VLOOKUP(B15,ИСХОДНИК!A:P,7,FALSE())</f>
        <v>40</v>
      </c>
      <c r="F15" s="27" t="str">
        <f>VLOOKUP(B15,ИСХОДНИК!A:P,10,FALSE())</f>
        <v>R717, R744 и фреоны</v>
      </c>
      <c r="G15" s="27">
        <f>VLOOKUP(B15,ИСХОДНИК!A:P,8,FALSE())</f>
        <v>52</v>
      </c>
      <c r="H15" s="27" t="str">
        <f>VLOOKUP(B15,ИСХОДНИК!A:P,9,FALSE())</f>
        <v xml:space="preserve"> -60…120</v>
      </c>
      <c r="I15" s="25" t="str">
        <f>VLOOKUP(B15,ИСХОДНИК!A:P,15,FALSE())</f>
        <v>U6 PL40R</v>
      </c>
      <c r="J15" s="28">
        <f>VLOOKUP(B15,ИСХОДНИК!A:P,13,FALSE())</f>
        <v>150</v>
      </c>
      <c r="K15" s="28">
        <f>VLOOKUP(B15,ИСХОДНИК!A:P,14,FALSE())</f>
        <v>180</v>
      </c>
      <c r="L15" s="31" t="str">
        <f>IF(VLOOKUP(B15,ИСХОДНИК!A:R,18,FALSE())=1,ИСХОДНИК!$T$2,IF(VLOOKUP(B15,ИСХОДНИК!A:R,18,FALSE())=2,ИСХОДНИК!$T$3,IF(VLOOKUP(B15,ИСХОДНИК!A:R,18,FALSE())=3,ИСХОДНИК!$T$4)))</f>
        <v>◑</v>
      </c>
    </row>
    <row r="16" spans="1:12" ht="21.75" customHeight="1">
      <c r="B16" s="23" t="s">
        <v>121</v>
      </c>
      <c r="C16" s="24" t="str">
        <f>VLOOKUP(B16,ИСХОДНИК!A:P,5,FALSE())</f>
        <v>SCA 50 D STR</v>
      </c>
      <c r="D16" s="26" t="str">
        <f>VLOOKUP(B16,ИСХОДНИК!A:P,11,FALSE())</f>
        <v>Под сварку встык DIN</v>
      </c>
      <c r="E16" s="25">
        <f>VLOOKUP(B16,ИСХОДНИК!A:P,7,FALSE())</f>
        <v>50</v>
      </c>
      <c r="F16" s="27" t="str">
        <f>VLOOKUP(B16,ИСХОДНИК!A:P,10,FALSE())</f>
        <v>R717, R744 и фреоны</v>
      </c>
      <c r="G16" s="27">
        <f>VLOOKUP(B16,ИСХОДНИК!A:P,8,FALSE())</f>
        <v>52</v>
      </c>
      <c r="H16" s="27" t="str">
        <f>VLOOKUP(B16,ИСХОДНИК!A:P,9,FALSE())</f>
        <v xml:space="preserve"> -60…120</v>
      </c>
      <c r="I16" s="25" t="str">
        <f>VLOOKUP(B16,ИСХОДНИК!A:P,15,FALSE())</f>
        <v>U6 PL40R</v>
      </c>
      <c r="J16" s="28">
        <f>VLOOKUP(B16,ИСХОДНИК!A:P,13,FALSE())</f>
        <v>175</v>
      </c>
      <c r="K16" s="28">
        <f>VLOOKUP(B16,ИСХОДНИК!A:P,14,FALSE())</f>
        <v>210</v>
      </c>
      <c r="L16" s="31" t="str">
        <f>IF(VLOOKUP(B16,ИСХОДНИК!A:R,18,FALSE())=1,ИСХОДНИК!$T$2,IF(VLOOKUP(B16,ИСХОДНИК!A:R,18,FALSE())=2,ИСХОДНИК!$T$3,IF(VLOOKUP(B16,ИСХОДНИК!A:R,18,FALSE())=3,ИСХОДНИК!$T$4)))</f>
        <v>◑</v>
      </c>
    </row>
    <row r="17" spans="2:12" ht="21.75" customHeight="1">
      <c r="B17" s="23" t="s">
        <v>122</v>
      </c>
      <c r="C17" s="24" t="str">
        <f>VLOOKUP(B17,ИСХОДНИК!A:P,5,FALSE())</f>
        <v>SCA 65 D STR</v>
      </c>
      <c r="D17" s="26" t="str">
        <f>VLOOKUP(B17,ИСХОДНИК!A:P,11,FALSE())</f>
        <v>Под сварку встык DIN</v>
      </c>
      <c r="E17" s="25">
        <f>VLOOKUP(B17,ИСХОДНИК!A:P,7,FALSE())</f>
        <v>65</v>
      </c>
      <c r="F17" s="27" t="str">
        <f>VLOOKUP(B17,ИСХОДНИК!A:P,10,FALSE())</f>
        <v>R717, R744 и фреоны</v>
      </c>
      <c r="G17" s="27">
        <f>VLOOKUP(B17,ИСХОДНИК!A:P,8,FALSE())</f>
        <v>52</v>
      </c>
      <c r="H17" s="27" t="str">
        <f>VLOOKUP(B17,ИСХОДНИК!A:P,9,FALSE())</f>
        <v xml:space="preserve"> -60…120</v>
      </c>
      <c r="I17" s="25" t="str">
        <f>VLOOKUP(B17,ИСХОДНИК!A:P,15,FALSE())</f>
        <v>U6 PL40R</v>
      </c>
      <c r="J17" s="28">
        <f>VLOOKUP(B17,ИСХОДНИК!A:P,13,FALSE())</f>
        <v>255</v>
      </c>
      <c r="K17" s="28">
        <f>VLOOKUP(B17,ИСХОДНИК!A:P,14,FALSE())</f>
        <v>306</v>
      </c>
      <c r="L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2" ht="21.75" customHeight="1">
      <c r="B18" s="23" t="s">
        <v>123</v>
      </c>
      <c r="C18" s="24" t="str">
        <f>VLOOKUP(B18,ИСХОДНИК!A:P,5,FALSE())</f>
        <v>SCA 80 D STR</v>
      </c>
      <c r="D18" s="26" t="str">
        <f>VLOOKUP(B18,ИСХОДНИК!A:P,11,FALSE())</f>
        <v>Под сварку встык DIN</v>
      </c>
      <c r="E18" s="25">
        <f>VLOOKUP(B18,ИСХОДНИК!A:P,7,FALSE())</f>
        <v>80</v>
      </c>
      <c r="F18" s="27" t="str">
        <f>VLOOKUP(B18,ИСХОДНИК!A:P,10,FALSE())</f>
        <v>R717, R744 и фреоны</v>
      </c>
      <c r="G18" s="27">
        <f>VLOOKUP(B18,ИСХОДНИК!A:P,8,FALSE())</f>
        <v>52</v>
      </c>
      <c r="H18" s="27" t="str">
        <f>VLOOKUP(B18,ИСХОДНИК!A:P,9,FALSE())</f>
        <v xml:space="preserve"> -60…120</v>
      </c>
      <c r="I18" s="25" t="str">
        <f>VLOOKUP(B18,ИСХОДНИК!A:P,15,FALSE())</f>
        <v>U6 PL40R</v>
      </c>
      <c r="J18" s="28">
        <f>VLOOKUP(B18,ИСХОДНИК!A:P,13,FALSE())</f>
        <v>290</v>
      </c>
      <c r="K18" s="28">
        <f>VLOOKUP(B18,ИСХОДНИК!A:P,14,FALSE())</f>
        <v>348</v>
      </c>
      <c r="L18" s="31" t="str">
        <f>IF(VLOOKUP(B18,ИСХОДНИК!A:R,18,FALSE())=1,ИСХОДНИК!$T$2,IF(VLOOKUP(B18,ИСХОДНИК!A:R,18,FALSE())=2,ИСХОДНИК!$T$3,IF(VLOOKUP(B18,ИСХОДНИК!A:R,18,FALSE())=3,ИСХОДНИК!$T$4)))</f>
        <v>◑</v>
      </c>
    </row>
    <row r="19" spans="2:12" ht="21.75" customHeight="1">
      <c r="B19" s="23" t="s">
        <v>124</v>
      </c>
      <c r="C19" s="24" t="str">
        <f>VLOOKUP(B19,ИСХОДНИК!A:P,5,FALSE())</f>
        <v>SCA 100 D STR</v>
      </c>
      <c r="D19" s="26" t="str">
        <f>VLOOKUP(B19,ИСХОДНИК!A:P,11,FALSE())</f>
        <v>Под сварку встык DIN</v>
      </c>
      <c r="E19" s="25">
        <f>VLOOKUP(B19,ИСХОДНИК!A:P,7,FALSE())</f>
        <v>100</v>
      </c>
      <c r="F19" s="27" t="str">
        <f>VLOOKUP(B19,ИСХОДНИК!A:P,10,FALSE())</f>
        <v>R717, R744 и фреоны</v>
      </c>
      <c r="G19" s="27">
        <f>VLOOKUP(B19,ИСХОДНИК!A:P,8,FALSE())</f>
        <v>52</v>
      </c>
      <c r="H19" s="27" t="str">
        <f>VLOOKUP(B19,ИСХОДНИК!A:P,9,FALSE())</f>
        <v xml:space="preserve"> -60…120</v>
      </c>
      <c r="I19" s="25" t="str">
        <f>VLOOKUP(B19,ИСХОДНИК!A:P,15,FALSE())</f>
        <v>U6 PL40R</v>
      </c>
      <c r="J19" s="28">
        <f>VLOOKUP(B19,ИСХОДНИК!A:P,13,FALSE())</f>
        <v>480</v>
      </c>
      <c r="K19" s="28">
        <f>VLOOKUP(B19,ИСХОДНИК!A:P,14,FALSE())</f>
        <v>576</v>
      </c>
      <c r="L19" s="29" t="str">
        <f>IF(VLOOKUP(B19,ИСХОДНИК!A:R,18,FALSE())=1,ИСХОДНИК!$T$2,IF(VLOOKUP(B19,ИСХОДНИК!A:R,18,FALSE())=2,ИСХОДНИК!$T$3,IF(VLOOKUP(B19,ИСХОДНИК!A:R,18,FALSE())=3,ИСХОДНИК!$T$4)))</f>
        <v>○</v>
      </c>
    </row>
    <row r="20" spans="2:12" ht="21.75" customHeight="1">
      <c r="B20" s="23" t="s">
        <v>125</v>
      </c>
      <c r="C20" s="24" t="str">
        <f>VLOOKUP(B20,ИСХОДНИК!A:P,5,FALSE())</f>
        <v>SCA 125 D STR</v>
      </c>
      <c r="D20" s="26" t="str">
        <f>VLOOKUP(B20,ИСХОДНИК!A:P,11,FALSE())</f>
        <v>Под сварку встык DIN</v>
      </c>
      <c r="E20" s="25">
        <f>VLOOKUP(B20,ИСХОДНИК!A:P,7,FALSE())</f>
        <v>125</v>
      </c>
      <c r="F20" s="27" t="str">
        <f>VLOOKUP(B20,ИСХОДНИК!A:P,10,FALSE())</f>
        <v>R717, R744 и фреоны</v>
      </c>
      <c r="G20" s="27">
        <f>VLOOKUP(B20,ИСХОДНИК!A:P,8,FALSE())</f>
        <v>52</v>
      </c>
      <c r="H20" s="27" t="str">
        <f>VLOOKUP(B20,ИСХОДНИК!A:P,9,FALSE())</f>
        <v xml:space="preserve"> -60…120</v>
      </c>
      <c r="I20" s="25" t="str">
        <f>VLOOKUP(B20,ИСХОДНИК!A:P,15,FALSE())</f>
        <v>U6 PL40R</v>
      </c>
      <c r="J20" s="28">
        <f>VLOOKUP(B20,ИСХОДНИК!A:P,13,FALSE())</f>
        <v>990</v>
      </c>
      <c r="K20" s="28">
        <f>VLOOKUP(B20,ИСХОДНИК!A:P,14,FALSE())</f>
        <v>1188</v>
      </c>
      <c r="L20" s="29" t="str">
        <f>IF(VLOOKUP(B20,ИСХОДНИК!A:R,18,FALSE())=1,ИСХОДНИК!$T$2,IF(VLOOKUP(B20,ИСХОДНИК!A:R,18,FALSE())=2,ИСХОДНИК!$T$3,IF(VLOOKUP(B20,ИСХОДНИК!A:R,18,FALSE())=3,ИСХОДНИК!$T$4)))</f>
        <v>○</v>
      </c>
    </row>
    <row r="21" spans="2:12" ht="21.75" customHeight="1">
      <c r="B21" s="23" t="s">
        <v>126</v>
      </c>
      <c r="C21" s="24" t="str">
        <f>VLOOKUP(B21,ИСХОДНИК!A:P,5,FALSE())</f>
        <v>SCA 150 D STR</v>
      </c>
      <c r="D21" s="26" t="str">
        <f>VLOOKUP(B21,ИСХОДНИК!A:P,11,FALSE())</f>
        <v>Под сварку встык DIN</v>
      </c>
      <c r="E21" s="25">
        <f>VLOOKUP(B21,ИСХОДНИК!A:P,7,FALSE())</f>
        <v>150</v>
      </c>
      <c r="F21" s="27" t="str">
        <f>VLOOKUP(B21,ИСХОДНИК!A:P,10,FALSE())</f>
        <v>R717, R744 и фреоны</v>
      </c>
      <c r="G21" s="27">
        <f>VLOOKUP(B21,ИСХОДНИК!A:P,8,FALSE())</f>
        <v>52</v>
      </c>
      <c r="H21" s="27" t="str">
        <f>VLOOKUP(B21,ИСХОДНИК!A:P,9,FALSE())</f>
        <v xml:space="preserve"> -60…120</v>
      </c>
      <c r="I21" s="25" t="str">
        <f>VLOOKUP(B21,ИСХОДНИК!A:P,15,FALSE())</f>
        <v>U6 PL40R</v>
      </c>
      <c r="J21" s="28">
        <f>VLOOKUP(B21,ИСХОДНИК!A:P,13,FALSE())</f>
        <v>1400</v>
      </c>
      <c r="K21" s="28">
        <f>VLOOKUP(B21,ИСХОДНИК!A:P,14,FALSE())</f>
        <v>1680</v>
      </c>
      <c r="L21" s="29" t="str">
        <f>IF(VLOOKUP(B21,ИСХОДНИК!A:R,18,FALSE())=1,ИСХОДНИК!$T$2,IF(VLOOKUP(B21,ИСХОДНИК!A:R,18,FALSE())=2,ИСХОДНИК!$T$3,IF(VLOOKUP(B21,ИСХОДНИК!A:R,18,FALSE())=3,ИСХОДНИК!$T$4)))</f>
        <v>○</v>
      </c>
    </row>
    <row r="22" spans="2:12" ht="21.75" customHeight="1">
      <c r="B22" s="23" t="s">
        <v>127</v>
      </c>
      <c r="C22" s="24" t="str">
        <f>VLOOKUP(B22,ИСХОДНИК!A:P,5,FALSE())</f>
        <v>SCA 100 D STR</v>
      </c>
      <c r="D22" s="26" t="str">
        <f>VLOOKUP(B22,ИСХОДНИК!A:P,11,FALSE())</f>
        <v>Под сварку встык DIN</v>
      </c>
      <c r="E22" s="25">
        <f>VLOOKUP(B22,ИСХОДНИК!A:P,7,FALSE())</f>
        <v>100</v>
      </c>
      <c r="F22" s="27" t="str">
        <f>VLOOKUP(B22,ИСХОДНИК!A:P,10,FALSE())</f>
        <v>R717, R744 и фреоны</v>
      </c>
      <c r="G22" s="27">
        <f>VLOOKUP(B22,ИСХОДНИК!A:P,8,FALSE())</f>
        <v>40</v>
      </c>
      <c r="H22" s="27" t="str">
        <f>VLOOKUP(B22,ИСХОДНИК!A:P,9,FALSE())</f>
        <v xml:space="preserve"> -60…120</v>
      </c>
      <c r="I22" s="25" t="str">
        <f>VLOOKUP(B22,ИСХОДНИК!A:P,15,FALSE())</f>
        <v>U6 PL40R</v>
      </c>
      <c r="J22" s="28">
        <f>VLOOKUP(B22,ИСХОДНИК!A:P,13,FALSE())</f>
        <v>420</v>
      </c>
      <c r="K22" s="28">
        <f>VLOOKUP(B22,ИСХОДНИК!A:P,14,FALSE())</f>
        <v>504</v>
      </c>
      <c r="L22" s="31" t="str">
        <f>IF(VLOOKUP(B22,ИСХОДНИК!A:R,18,FALSE())=1,ИСХОДНИК!$T$2,IF(VLOOKUP(B22,ИСХОДНИК!A:R,18,FALSE())=2,ИСХОДНИК!$T$3,IF(VLOOKUP(B22,ИСХОДНИК!A:R,18,FALSE())=3,ИСХОДНИК!$T$4)))</f>
        <v>◑</v>
      </c>
    </row>
    <row r="23" spans="2:12" ht="21.75" customHeight="1">
      <c r="B23" s="23" t="s">
        <v>128</v>
      </c>
      <c r="C23" s="24" t="str">
        <f>VLOOKUP(B23,ИСХОДНИК!A:P,5,FALSE())</f>
        <v>SCA 125 D STR</v>
      </c>
      <c r="D23" s="26" t="str">
        <f>VLOOKUP(B23,ИСХОДНИК!A:P,11,FALSE())</f>
        <v>Под сварку встык DIN</v>
      </c>
      <c r="E23" s="25">
        <f>VLOOKUP(B23,ИСХОДНИК!A:P,7,FALSE())</f>
        <v>125</v>
      </c>
      <c r="F23" s="27" t="str">
        <f>VLOOKUP(B23,ИСХОДНИК!A:P,10,FALSE())</f>
        <v>R717, R744 и фреоны</v>
      </c>
      <c r="G23" s="27">
        <f>VLOOKUP(B23,ИСХОДНИК!A:P,8,FALSE())</f>
        <v>40</v>
      </c>
      <c r="H23" s="27" t="str">
        <f>VLOOKUP(B23,ИСХОДНИК!A:P,9,FALSE())</f>
        <v xml:space="preserve"> -60…120</v>
      </c>
      <c r="I23" s="25" t="str">
        <f>VLOOKUP(B23,ИСХОДНИК!A:P,15,FALSE())</f>
        <v>U6 PL40R</v>
      </c>
      <c r="J23" s="28">
        <f>VLOOKUP(B23,ИСХОДНИК!A:P,13,FALSE())</f>
        <v>830</v>
      </c>
      <c r="K23" s="28">
        <f>VLOOKUP(B23,ИСХОДНИК!A:P,14,FALSE())</f>
        <v>996</v>
      </c>
      <c r="L23" s="29" t="str">
        <f>IF(VLOOKUP(B23,ИСХОДНИК!A:R,18,FALSE())=1,ИСХОДНИК!$T$2,IF(VLOOKUP(B23,ИСХОДНИК!A:R,18,FALSE())=2,ИСХОДНИК!$T$3,IF(VLOOKUP(B23,ИСХОДНИК!A:R,18,FALSE())=3,ИСХОДНИК!$T$4)))</f>
        <v>○</v>
      </c>
    </row>
    <row r="24" spans="2:12" ht="21.75" customHeight="1">
      <c r="B24" s="23" t="s">
        <v>129</v>
      </c>
      <c r="C24" s="24" t="str">
        <f>VLOOKUP(B24,ИСХОДНИК!A:P,5,FALSE())</f>
        <v>SCA 150 D STR</v>
      </c>
      <c r="D24" s="26" t="str">
        <f>VLOOKUP(B24,ИСХОДНИК!A:P,11,FALSE())</f>
        <v>Под сварку встык DIN</v>
      </c>
      <c r="E24" s="25">
        <f>VLOOKUP(B24,ИСХОДНИК!A:P,7,FALSE())</f>
        <v>150</v>
      </c>
      <c r="F24" s="27" t="str">
        <f>VLOOKUP(B24,ИСХОДНИК!A:P,10,FALSE())</f>
        <v>R717, R744 и фреоны</v>
      </c>
      <c r="G24" s="27">
        <f>VLOOKUP(B24,ИСХОДНИК!A:P,8,FALSE())</f>
        <v>40</v>
      </c>
      <c r="H24" s="27" t="str">
        <f>VLOOKUP(B24,ИСХОДНИК!A:P,9,FALSE())</f>
        <v xml:space="preserve"> -60…120</v>
      </c>
      <c r="I24" s="25" t="str">
        <f>VLOOKUP(B24,ИСХОДНИК!A:P,15,FALSE())</f>
        <v>U6 PL40R</v>
      </c>
      <c r="J24" s="28">
        <f>VLOOKUP(B24,ИСХОДНИК!A:P,13,FALSE())</f>
        <v>1200</v>
      </c>
      <c r="K24" s="28">
        <f>VLOOKUP(B24,ИСХОДНИК!A:P,14,FALSE())</f>
        <v>1440</v>
      </c>
      <c r="L24" s="29" t="str">
        <f>IF(VLOOKUP(B24,ИСХОДНИК!A:R,18,FALSE())=1,ИСХОДНИК!$T$2,IF(VLOOKUP(B24,ИСХОДНИК!A:R,18,FALSE())=2,ИСХОДНИК!$T$3,IF(VLOOKUP(B24,ИСХОДНИК!A:R,18,FALSE())=3,ИСХОДНИК!$T$4)))</f>
        <v>○</v>
      </c>
    </row>
    <row r="25" spans="2:12" ht="21.75" customHeight="1">
      <c r="B25" s="224" t="s">
        <v>130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</row>
    <row r="26" spans="2:12" ht="21.75" customHeight="1">
      <c r="B26" s="23" t="s">
        <v>131</v>
      </c>
      <c r="C26" s="24" t="str">
        <f>VLOOKUP(B26,ИСХОДНИК!A:P,5,FALSE())</f>
        <v>SCA 15 D ANG</v>
      </c>
      <c r="D26" s="26" t="str">
        <f>VLOOKUP(B26,ИСХОДНИК!A:P,11,FALSE())</f>
        <v>Под сварку встык DIN</v>
      </c>
      <c r="E26" s="25">
        <f>VLOOKUP(B26,ИСХОДНИК!A:P,7,FALSE())</f>
        <v>15</v>
      </c>
      <c r="F26" s="27" t="str">
        <f>VLOOKUP(B26,ИСХОДНИК!A:P,10,FALSE())</f>
        <v>R717, R744 и фреоны</v>
      </c>
      <c r="G26" s="27">
        <f>VLOOKUP(B26,ИСХОДНИК!A:P,8,FALSE())</f>
        <v>52</v>
      </c>
      <c r="H26" s="27" t="str">
        <f>VLOOKUP(B26,ИСХОДНИК!A:P,9,FALSE())</f>
        <v xml:space="preserve"> -60…120</v>
      </c>
      <c r="I26" s="25" t="str">
        <f>VLOOKUP(B26,ИСХОДНИК!A:P,15,FALSE())</f>
        <v>U6 PL40R</v>
      </c>
      <c r="J26" s="28">
        <f>VLOOKUP(B26,ИСХОДНИК!A:P,13,FALSE())</f>
        <v>73</v>
      </c>
      <c r="K26" s="28">
        <f>VLOOKUP(B26,ИСХОДНИК!A:P,14,FALSE())</f>
        <v>87.6</v>
      </c>
      <c r="L26" s="29" t="str">
        <f>IF(VLOOKUP(B26,ИСХОДНИК!A:R,18,FALSE())=1,ИСХОДНИК!$T$2,IF(VLOOKUP(B26,ИСХОДНИК!A:R,18,FALSE())=2,ИСХОДНИК!$T$3,IF(VLOOKUP(B26,ИСХОДНИК!A:R,18,FALSE())=3,ИСХОДНИК!$T$4)))</f>
        <v>●</v>
      </c>
    </row>
    <row r="27" spans="2:12" ht="21.75" customHeight="1">
      <c r="B27" s="23" t="s">
        <v>132</v>
      </c>
      <c r="C27" s="33" t="str">
        <f>VLOOKUP(B27,ИСХОДНИК!A:P,5,FALSE())</f>
        <v>SCA 20 D ANG</v>
      </c>
      <c r="D27" s="34" t="str">
        <f>VLOOKUP(B27,ИСХОДНИК!A:P,11,FALSE())</f>
        <v>Под сварку встык DIN</v>
      </c>
      <c r="E27" s="35">
        <f>VLOOKUP(B27,ИСХОДНИК!A:P,7,FALSE())</f>
        <v>20</v>
      </c>
      <c r="F27" s="27" t="str">
        <f>VLOOKUP(B27,ИСХОДНИК!A:P,10,FALSE())</f>
        <v>R717, R744 и фреоны</v>
      </c>
      <c r="G27" s="27">
        <v>52</v>
      </c>
      <c r="H27" s="27" t="s">
        <v>133</v>
      </c>
      <c r="I27" s="25" t="s">
        <v>42</v>
      </c>
      <c r="J27" s="28">
        <f>VLOOKUP(B27,ИСХОДНИК!A:P,13,FALSE())</f>
        <v>78</v>
      </c>
      <c r="K27" s="28">
        <f>VLOOKUP(B27,ИСХОДНИК!A:P,14,FALSE())</f>
        <v>93.6</v>
      </c>
      <c r="L27" s="29" t="str">
        <f>IF(VLOOKUP(B27,ИСХОДНИК!A:R,18,FALSE())=1,ИСХОДНИК!$T$2,IF(VLOOKUP(B27,ИСХОДНИК!A:R,18,FALSE())=2,ИСХОДНИК!$T$3,IF(VLOOKUP(B27,ИСХОДНИК!A:R,18,FALSE())=3,ИСХОДНИК!$T$4)))</f>
        <v>●</v>
      </c>
    </row>
    <row r="28" spans="2:12" ht="21.75" customHeight="1">
      <c r="B28" s="23" t="s">
        <v>134</v>
      </c>
      <c r="C28" s="33" t="str">
        <f>VLOOKUP(B28,ИСХОДНИК!A:P,5,FALSE())</f>
        <v>SCA 25 D ANG</v>
      </c>
      <c r="D28" s="34" t="str">
        <f>VLOOKUP(B28,ИСХОДНИК!A:P,11,FALSE())</f>
        <v>Под сварку встык DIN</v>
      </c>
      <c r="E28" s="35">
        <f>VLOOKUP(B28,ИСХОДНИК!A:P,7,FALSE())</f>
        <v>25</v>
      </c>
      <c r="F28" s="27" t="str">
        <f>VLOOKUP(B28,ИСХОДНИК!A:P,10,FALSE())</f>
        <v>R717, R744 и фреоны</v>
      </c>
      <c r="G28" s="27">
        <v>52</v>
      </c>
      <c r="H28" s="27" t="s">
        <v>133</v>
      </c>
      <c r="I28" s="25" t="s">
        <v>42</v>
      </c>
      <c r="J28" s="28">
        <f>VLOOKUP(B28,ИСХОДНИК!A:P,13,FALSE())</f>
        <v>102</v>
      </c>
      <c r="K28" s="28">
        <f>VLOOKUP(B28,ИСХОДНИК!A:P,14,FALSE())</f>
        <v>122.39999999999999</v>
      </c>
      <c r="L28" s="29" t="str">
        <f>IF(VLOOKUP(B28,ИСХОДНИК!A:R,18,FALSE())=1,ИСХОДНИК!$T$2,IF(VLOOKUP(B28,ИСХОДНИК!A:R,18,FALSE())=2,ИСХОДНИК!$T$3,IF(VLOOKUP(B28,ИСХОДНИК!A:R,18,FALSE())=3,ИСХОДНИК!$T$4)))</f>
        <v>●</v>
      </c>
    </row>
    <row r="29" spans="2:12" ht="21.75" customHeight="1">
      <c r="B29" s="23" t="s">
        <v>135</v>
      </c>
      <c r="C29" s="33" t="str">
        <f>VLOOKUP(B29,ИСХОДНИК!A:P,5,FALSE())</f>
        <v>SCA 32 D ANG</v>
      </c>
      <c r="D29" s="34" t="str">
        <f>VLOOKUP(B29,ИСХОДНИК!A:P,11,FALSE())</f>
        <v>Под сварку встык DIN</v>
      </c>
      <c r="E29" s="35">
        <f>VLOOKUP(B29,ИСХОДНИК!A:P,7,FALSE())</f>
        <v>32</v>
      </c>
      <c r="F29" s="27" t="str">
        <f>VLOOKUP(B29,ИСХОДНИК!A:P,10,FALSE())</f>
        <v>R717, R744 и фреоны</v>
      </c>
      <c r="G29" s="27">
        <v>52</v>
      </c>
      <c r="H29" s="27" t="s">
        <v>133</v>
      </c>
      <c r="I29" s="25" t="s">
        <v>42</v>
      </c>
      <c r="J29" s="28">
        <f>VLOOKUP(B29,ИСХОДНИК!A:P,13,FALSE())</f>
        <v>110</v>
      </c>
      <c r="K29" s="28">
        <f>VLOOKUP(B29,ИСХОДНИК!A:P,14,FALSE())</f>
        <v>132</v>
      </c>
      <c r="L29" s="29" t="str">
        <f>IF(VLOOKUP(B29,ИСХОДНИК!A:R,18,FALSE())=1,ИСХОДНИК!$T$2,IF(VLOOKUP(B29,ИСХОДНИК!A:R,18,FALSE())=2,ИСХОДНИК!$T$3,IF(VLOOKUP(B29,ИСХОДНИК!A:R,18,FALSE())=3,ИСХОДНИК!$T$4)))</f>
        <v>●</v>
      </c>
    </row>
    <row r="30" spans="2:12" ht="21.75" customHeight="1">
      <c r="B30" s="23" t="s">
        <v>136</v>
      </c>
      <c r="C30" s="33" t="str">
        <f>VLOOKUP(B30,ИСХОДНИК!A:P,5,FALSE())</f>
        <v>SCA 40 D ANG</v>
      </c>
      <c r="D30" s="34" t="str">
        <f>VLOOKUP(B30,ИСХОДНИК!A:P,11,FALSE())</f>
        <v>Под сварку встык DIN</v>
      </c>
      <c r="E30" s="35">
        <f>VLOOKUP(B30,ИСХОДНИК!A:P,7,FALSE())</f>
        <v>40</v>
      </c>
      <c r="F30" s="27" t="str">
        <f>VLOOKUP(B30,ИСХОДНИК!A:P,10,FALSE())</f>
        <v>R717, R744 и фреоны</v>
      </c>
      <c r="G30" s="27">
        <v>52</v>
      </c>
      <c r="H30" s="27" t="s">
        <v>133</v>
      </c>
      <c r="I30" s="25" t="s">
        <v>42</v>
      </c>
      <c r="J30" s="28">
        <f>VLOOKUP(B30,ИСХОДНИК!A:P,13,FALSE())</f>
        <v>150</v>
      </c>
      <c r="K30" s="28">
        <f>VLOOKUP(B30,ИСХОДНИК!A:P,14,FALSE())</f>
        <v>180</v>
      </c>
      <c r="L30" s="29" t="str">
        <f>IF(VLOOKUP(B30,ИСХОДНИК!A:R,18,FALSE())=1,ИСХОДНИК!$T$2,IF(VLOOKUP(B30,ИСХОДНИК!A:R,18,FALSE())=2,ИСХОДНИК!$T$3,IF(VLOOKUP(B30,ИСХОДНИК!A:R,18,FALSE())=3,ИСХОДНИК!$T$4)))</f>
        <v>●</v>
      </c>
    </row>
    <row r="31" spans="2:12" ht="21.75" customHeight="1">
      <c r="B31" s="23" t="s">
        <v>137</v>
      </c>
      <c r="C31" s="33" t="str">
        <f>VLOOKUP(B31,ИСХОДНИК!A:P,5,FALSE())</f>
        <v>SCA 50 D ANG</v>
      </c>
      <c r="D31" s="34" t="str">
        <f>VLOOKUP(B31,ИСХОДНИК!A:P,11,FALSE())</f>
        <v>Под сварку встык DIN</v>
      </c>
      <c r="E31" s="35">
        <f>VLOOKUP(B31,ИСХОДНИК!A:P,7,FALSE())</f>
        <v>50</v>
      </c>
      <c r="F31" s="27" t="str">
        <f>VLOOKUP(B31,ИСХОДНИК!A:P,10,FALSE())</f>
        <v>R717, R744 и фреоны</v>
      </c>
      <c r="G31" s="27">
        <v>52</v>
      </c>
      <c r="H31" s="27" t="s">
        <v>133</v>
      </c>
      <c r="I31" s="25" t="s">
        <v>42</v>
      </c>
      <c r="J31" s="28">
        <f>VLOOKUP(B31,ИСХОДНИК!A:P,13,FALSE())</f>
        <v>175</v>
      </c>
      <c r="K31" s="28">
        <f>VLOOKUP(B31,ИСХОДНИК!A:P,14,FALSE())</f>
        <v>210</v>
      </c>
      <c r="L31" s="29" t="str">
        <f>IF(VLOOKUP(B31,ИСХОДНИК!A:R,18,FALSE())=1,ИСХОДНИК!$T$2,IF(VLOOKUP(B31,ИСХОДНИК!A:R,18,FALSE())=2,ИСХОДНИК!$T$3,IF(VLOOKUP(B31,ИСХОДНИК!A:R,18,FALSE())=3,ИСХОДНИК!$T$4)))</f>
        <v>●</v>
      </c>
    </row>
    <row r="32" spans="2:12" ht="21.75" customHeight="1">
      <c r="B32" s="23" t="s">
        <v>138</v>
      </c>
      <c r="C32" s="33" t="str">
        <f>VLOOKUP(B32,ИСХОДНИК!A:P,5,FALSE())</f>
        <v>SCA 65 D ANG</v>
      </c>
      <c r="D32" s="34" t="str">
        <f>VLOOKUP(B32,ИСХОДНИК!A:P,11,FALSE())</f>
        <v>Под сварку встык DIN</v>
      </c>
      <c r="E32" s="35">
        <f>VLOOKUP(B32,ИСХОДНИК!A:P,7,FALSE())</f>
        <v>65</v>
      </c>
      <c r="F32" s="27" t="str">
        <f>VLOOKUP(B32,ИСХОДНИК!A:P,10,FALSE())</f>
        <v>R717, R744 и фреоны</v>
      </c>
      <c r="G32" s="27">
        <v>52</v>
      </c>
      <c r="H32" s="27" t="s">
        <v>133</v>
      </c>
      <c r="I32" s="25" t="s">
        <v>42</v>
      </c>
      <c r="J32" s="28">
        <f>VLOOKUP(B32,ИСХОДНИК!A:P,13,FALSE())</f>
        <v>255</v>
      </c>
      <c r="K32" s="28">
        <f>VLOOKUP(B32,ИСХОДНИК!A:P,14,FALSE())</f>
        <v>306</v>
      </c>
      <c r="L32" s="29" t="str">
        <f>IF(VLOOKUP(B32,ИСХОДНИК!A:R,18,FALSE())=1,ИСХОДНИК!$T$2,IF(VLOOKUP(B32,ИСХОДНИК!A:R,18,FALSE())=2,ИСХОДНИК!$T$3,IF(VLOOKUP(B32,ИСХОДНИК!A:R,18,FALSE())=3,ИСХОДНИК!$T$4)))</f>
        <v>●</v>
      </c>
    </row>
    <row r="33" spans="2:12" ht="21.75" customHeight="1">
      <c r="B33" s="23" t="s">
        <v>139</v>
      </c>
      <c r="C33" s="33" t="str">
        <f>VLOOKUP(B33,ИСХОДНИК!A:P,5,FALSE())</f>
        <v>SCA 80 D ANG</v>
      </c>
      <c r="D33" s="34" t="str">
        <f>VLOOKUP(B33,ИСХОДНИК!A:P,11,FALSE())</f>
        <v>Под сварку встык DIN</v>
      </c>
      <c r="E33" s="35">
        <f>VLOOKUP(B33,ИСХОДНИК!A:P,7,FALSE())</f>
        <v>80</v>
      </c>
      <c r="F33" s="27" t="str">
        <f>VLOOKUP(B33,ИСХОДНИК!A:P,10,FALSE())</f>
        <v>R717, R744 и фреоны</v>
      </c>
      <c r="G33" s="27">
        <v>52</v>
      </c>
      <c r="H33" s="27" t="s">
        <v>133</v>
      </c>
      <c r="I33" s="25" t="s">
        <v>42</v>
      </c>
      <c r="J33" s="28">
        <f>VLOOKUP(B33,ИСХОДНИК!A:P,13,FALSE())</f>
        <v>290</v>
      </c>
      <c r="K33" s="28">
        <f>VLOOKUP(B33,ИСХОДНИК!A:P,14,FALSE())</f>
        <v>348</v>
      </c>
      <c r="L33" s="29" t="str">
        <f>IF(VLOOKUP(B33,ИСХОДНИК!A:R,18,FALSE())=1,ИСХОДНИК!$T$2,IF(VLOOKUP(B33,ИСХОДНИК!A:R,18,FALSE())=2,ИСХОДНИК!$T$3,IF(VLOOKUP(B33,ИСХОДНИК!A:R,18,FALSE())=3,ИСХОДНИК!$T$4)))</f>
        <v>●</v>
      </c>
    </row>
    <row r="34" spans="2:12" ht="21.75" customHeight="1">
      <c r="B34" s="23" t="s">
        <v>140</v>
      </c>
      <c r="C34" s="33" t="str">
        <f>VLOOKUP(B34,ИСХОДНИК!A:P,5,FALSE())</f>
        <v>SCA 100 D ANG</v>
      </c>
      <c r="D34" s="34" t="str">
        <f>VLOOKUP(B34,ИСХОДНИК!A:P,11,FALSE())</f>
        <v>Под сварку встык DIN</v>
      </c>
      <c r="E34" s="35">
        <f>VLOOKUP(B34,ИСХОДНИК!A:P,7,FALSE())</f>
        <v>100</v>
      </c>
      <c r="F34" s="27" t="str">
        <f>VLOOKUP(B34,ИСХОДНИК!A:P,10,FALSE())</f>
        <v>R717, R744 и фреоны</v>
      </c>
      <c r="G34" s="27">
        <v>52</v>
      </c>
      <c r="H34" s="27" t="s">
        <v>133</v>
      </c>
      <c r="I34" s="25" t="s">
        <v>42</v>
      </c>
      <c r="J34" s="28">
        <f>VLOOKUP(B34,ИСХОДНИК!A:P,13,FALSE())</f>
        <v>480</v>
      </c>
      <c r="K34" s="28">
        <f>VLOOKUP(B34,ИСХОДНИК!A:P,14,FALSE())</f>
        <v>576</v>
      </c>
      <c r="L34" s="29" t="str">
        <f>IF(VLOOKUP(B34,ИСХОДНИК!A:R,18,FALSE())=1,ИСХОДНИК!$T$2,IF(VLOOKUP(B34,ИСХОДНИК!A:R,18,FALSE())=2,ИСХОДНИК!$T$3,IF(VLOOKUP(B34,ИСХОДНИК!A:R,18,FALSE())=3,ИСХОДНИК!$T$4)))</f>
        <v>●</v>
      </c>
    </row>
    <row r="35" spans="2:12" ht="21.75" customHeight="1">
      <c r="B35" s="23" t="s">
        <v>141</v>
      </c>
      <c r="C35" s="33" t="str">
        <f>VLOOKUP(B35,ИСХОДНИК!A:P,5,FALSE())</f>
        <v>SCA 125 D ANG</v>
      </c>
      <c r="D35" s="34" t="str">
        <f>VLOOKUP(B35,ИСХОДНИК!A:P,11,FALSE())</f>
        <v>Под сварку встык DIN</v>
      </c>
      <c r="E35" s="35">
        <f>VLOOKUP(B35,ИСХОДНИК!A:P,7,FALSE())</f>
        <v>125</v>
      </c>
      <c r="F35" s="27" t="str">
        <f>VLOOKUP(B35,ИСХОДНИК!A:P,10,FALSE())</f>
        <v>R717, R744 и фреоны</v>
      </c>
      <c r="G35" s="27">
        <v>52</v>
      </c>
      <c r="H35" s="27" t="s">
        <v>133</v>
      </c>
      <c r="I35" s="25" t="s">
        <v>42</v>
      </c>
      <c r="J35" s="28">
        <f>VLOOKUP(B35,ИСХОДНИК!A:P,13,FALSE())</f>
        <v>990</v>
      </c>
      <c r="K35" s="28">
        <f>VLOOKUP(B35,ИСХОДНИК!A:P,14,FALSE())</f>
        <v>1188</v>
      </c>
      <c r="L35" s="31" t="str">
        <f>IF(VLOOKUP(B35,ИСХОДНИК!A:R,18,FALSE())=1,ИСХОДНИК!$T$2,IF(VLOOKUP(B35,ИСХОДНИК!A:R,18,FALSE())=2,ИСХОДНИК!$T$3,IF(VLOOKUP(B35,ИСХОДНИК!A:R,18,FALSE())=3,ИСХОДНИК!$T$4)))</f>
        <v>◑</v>
      </c>
    </row>
    <row r="36" spans="2:12" ht="21.75" customHeight="1">
      <c r="B36" s="23" t="s">
        <v>142</v>
      </c>
      <c r="C36" s="33" t="str">
        <f>VLOOKUP(B36,ИСХОДНИК!A:P,5,FALSE())</f>
        <v>SCA 150 D ANG</v>
      </c>
      <c r="D36" s="34" t="str">
        <f>VLOOKUP(B36,ИСХОДНИК!A:P,11,FALSE())</f>
        <v>Под сварку встык DIN</v>
      </c>
      <c r="E36" s="35">
        <f>VLOOKUP(B36,ИСХОДНИК!A:P,7,FALSE())</f>
        <v>150</v>
      </c>
      <c r="F36" s="27" t="str">
        <f>VLOOKUP(B36,ИСХОДНИК!A:P,10,FALSE())</f>
        <v>R717, R744 и фреоны</v>
      </c>
      <c r="G36" s="27">
        <v>52</v>
      </c>
      <c r="H36" s="27" t="s">
        <v>133</v>
      </c>
      <c r="I36" s="25" t="s">
        <v>42</v>
      </c>
      <c r="J36" s="28">
        <f>VLOOKUP(B36,ИСХОДНИК!A:P,13,FALSE())</f>
        <v>1400</v>
      </c>
      <c r="K36" s="28">
        <f>VLOOKUP(B36,ИСХОДНИК!A:P,14,FALSE())</f>
        <v>1680</v>
      </c>
      <c r="L36" s="29" t="str">
        <f>IF(VLOOKUP(B36,ИСХОДНИК!A:R,18,FALSE())=1,ИСХОДНИК!$T$2,IF(VLOOKUP(B36,ИСХОДНИК!A:R,18,FALSE())=2,ИСХОДНИК!$T$3,IF(VLOOKUP(B36,ИСХОДНИК!A:R,18,FALSE())=3,ИСХОДНИК!$T$4)))</f>
        <v>○</v>
      </c>
    </row>
    <row r="37" spans="2:12" ht="21.75" customHeight="1">
      <c r="B37" s="23" t="s">
        <v>143</v>
      </c>
      <c r="C37" s="33" t="str">
        <f>VLOOKUP(B37,ИСХОДНИК!A:P,5,FALSE())</f>
        <v>SCA 100 D ANG</v>
      </c>
      <c r="D37" s="34" t="str">
        <f>VLOOKUP(B37,ИСХОДНИК!A:P,11,FALSE())</f>
        <v>Под сварку встык DIN</v>
      </c>
      <c r="E37" s="35">
        <f>VLOOKUP(B37,ИСХОДНИК!A:P,7,FALSE())</f>
        <v>100</v>
      </c>
      <c r="F37" s="27" t="str">
        <f>VLOOKUP(B37,ИСХОДНИК!A:P,10,FALSE())</f>
        <v>R717, R744 и фреоны</v>
      </c>
      <c r="G37" s="27">
        <v>40</v>
      </c>
      <c r="H37" s="27" t="s">
        <v>133</v>
      </c>
      <c r="I37" s="25" t="s">
        <v>42</v>
      </c>
      <c r="J37" s="28">
        <f>VLOOKUP(B37,ИСХОДНИК!A:P,13,FALSE())</f>
        <v>420</v>
      </c>
      <c r="K37" s="28">
        <f>VLOOKUP(B37,ИСХОДНИК!A:P,14,FALSE())</f>
        <v>504</v>
      </c>
      <c r="L37" s="29" t="str">
        <f>IF(VLOOKUP(B37,ИСХОДНИК!A:R,18,FALSE())=1,ИСХОДНИК!$T$2,IF(VLOOKUP(B37,ИСХОДНИК!A:R,18,FALSE())=2,ИСХОДНИК!$T$3,IF(VLOOKUP(B37,ИСХОДНИК!A:R,18,FALSE())=3,ИСХОДНИК!$T$4)))</f>
        <v>●</v>
      </c>
    </row>
    <row r="38" spans="2:12" ht="21.75" customHeight="1">
      <c r="B38" s="23" t="s">
        <v>144</v>
      </c>
      <c r="C38" s="33" t="str">
        <f>VLOOKUP(B38,ИСХОДНИК!A:P,5,FALSE())</f>
        <v>SCA 125 D ANG</v>
      </c>
      <c r="D38" s="34" t="str">
        <f>VLOOKUP(B38,ИСХОДНИК!A:P,11,FALSE())</f>
        <v>Под сварку встык DIN</v>
      </c>
      <c r="E38" s="35">
        <f>VLOOKUP(B38,ИСХОДНИК!A:P,7,FALSE())</f>
        <v>125</v>
      </c>
      <c r="F38" s="27" t="str">
        <f>VLOOKUP(B38,ИСХОДНИК!A:P,10,FALSE())</f>
        <v>R717, R744 и фреоны</v>
      </c>
      <c r="G38" s="27">
        <v>40</v>
      </c>
      <c r="H38" s="27" t="s">
        <v>133</v>
      </c>
      <c r="I38" s="25" t="s">
        <v>42</v>
      </c>
      <c r="J38" s="28">
        <f>VLOOKUP(B38,ИСХОДНИК!A:P,13,FALSE())</f>
        <v>830</v>
      </c>
      <c r="K38" s="28">
        <f>VLOOKUP(B38,ИСХОДНИК!A:P,14,FALSE())</f>
        <v>996</v>
      </c>
      <c r="L38" s="31" t="str">
        <f>IF(VLOOKUP(B38,ИСХОДНИК!A:R,18,FALSE())=1,ИСХОДНИК!$T$2,IF(VLOOKUP(B38,ИСХОДНИК!A:R,18,FALSE())=2,ИСХОДНИК!$T$3,IF(VLOOKUP(B38,ИСХОДНИК!A:R,18,FALSE())=3,ИСХОДНИК!$T$4)))</f>
        <v>◑</v>
      </c>
    </row>
    <row r="39" spans="2:12" ht="21.75" customHeight="1">
      <c r="B39" s="23" t="s">
        <v>145</v>
      </c>
      <c r="C39" s="33" t="str">
        <f>VLOOKUP(B39,ИСХОДНИК!A:P,5,FALSE())</f>
        <v>SCA 150 D ANG</v>
      </c>
      <c r="D39" s="34" t="str">
        <f>VLOOKUP(B39,ИСХОДНИК!A:P,11,FALSE())</f>
        <v>Под сварку встык DIN</v>
      </c>
      <c r="E39" s="35">
        <f>VLOOKUP(B39,ИСХОДНИК!A:P,7,FALSE())</f>
        <v>150</v>
      </c>
      <c r="F39" s="27" t="str">
        <f>VLOOKUP(B39,ИСХОДНИК!A:P,10,FALSE())</f>
        <v>R717, R744 и фреоны</v>
      </c>
      <c r="G39" s="27">
        <v>40</v>
      </c>
      <c r="H39" s="27" t="s">
        <v>133</v>
      </c>
      <c r="I39" s="25" t="s">
        <v>42</v>
      </c>
      <c r="J39" s="28">
        <f>VLOOKUP(B39,ИСХОДНИК!A:P,13,FALSE())</f>
        <v>1200</v>
      </c>
      <c r="K39" s="28">
        <f>VLOOKUP(B39,ИСХОДНИК!A:P,14,FALSE())</f>
        <v>1440</v>
      </c>
      <c r="L39" s="29" t="str">
        <f>IF(VLOOKUP(B39,ИСХОДНИК!A:R,18,FALSE())=1,ИСХОДНИК!$T$2,IF(VLOOKUP(B39,ИСХОДНИК!A:R,18,FALSE())=2,ИСХОДНИК!$T$3,IF(VLOOKUP(B39,ИСХОДНИК!A:R,18,FALSE())=3,ИСХОДНИК!$T$4)))</f>
        <v>○</v>
      </c>
    </row>
  </sheetData>
  <mergeCells count="2">
    <mergeCell ref="B3:G3"/>
    <mergeCell ref="B25:L25"/>
  </mergeCells>
  <hyperlinks>
    <hyperlink ref="B7" r:id="rId1" xr:uid="{C779CE90-7E22-4755-9775-367094D3DBE5}"/>
    <hyperlink ref="B8" r:id="rId2" xr:uid="{1CFB6C97-CB18-485E-8677-3C4B703735F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Z43"/>
  <sheetViews>
    <sheetView showGridLines="0" topLeftCell="A10" zoomScale="115" zoomScaleNormal="115" workbookViewId="0">
      <selection activeCell="G21" sqref="G21"/>
    </sheetView>
  </sheetViews>
  <sheetFormatPr defaultColWidth="9.28515625" defaultRowHeight="12.75"/>
  <cols>
    <col min="1" max="1" width="2" customWidth="1"/>
    <col min="2" max="2" width="15.7109375" style="1" customWidth="1"/>
    <col min="3" max="3" width="14.42578125" customWidth="1"/>
    <col min="4" max="4" width="13.28515625" hidden="1" customWidth="1"/>
    <col min="5" max="5" width="20.5703125" customWidth="1"/>
    <col min="6" max="6" width="9.28515625" customWidth="1"/>
    <col min="7" max="7" width="22.28515625" customWidth="1"/>
    <col min="8" max="8" width="9.42578125" customWidth="1"/>
    <col min="9" max="9" width="17.42578125" customWidth="1"/>
    <col min="10" max="10" width="8.5703125" hidden="1" customWidth="1"/>
    <col min="11" max="11" width="9" hidden="1" customWidth="1"/>
    <col min="12" max="12" width="9.140625" hidden="1" customWidth="1"/>
    <col min="13" max="13" width="8" hidden="1" customWidth="1"/>
    <col min="14" max="14" width="14.7109375" customWidth="1"/>
    <col min="15" max="15" width="16" bestFit="1" customWidth="1"/>
    <col min="16" max="16" width="10.42578125" customWidth="1"/>
    <col min="17" max="17" width="11.28515625" customWidth="1"/>
    <col min="18" max="18" width="6.28515625" style="61" customWidth="1"/>
    <col min="19" max="19" width="3" customWidth="1"/>
    <col min="20" max="20" width="14.85546875" customWidth="1"/>
    <col min="21" max="21" width="16.5703125" style="58" customWidth="1"/>
    <col min="22" max="22" width="16.42578125" style="32" customWidth="1"/>
    <col min="23" max="23" width="10.7109375" customWidth="1"/>
    <col min="24" max="24" width="9.7109375" customWidth="1"/>
    <col min="26" max="26" width="5.85546875" customWidth="1"/>
  </cols>
  <sheetData>
    <row r="1" spans="1:26" ht="10.5" customHeight="1"/>
    <row r="2" spans="1:26" ht="24" customHeight="1">
      <c r="B2" s="39" t="s">
        <v>146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2"/>
      <c r="S2" s="63"/>
      <c r="T2" s="39" t="s">
        <v>147</v>
      </c>
      <c r="U2" s="64"/>
      <c r="V2" s="65"/>
      <c r="W2" s="66"/>
      <c r="X2" s="66"/>
      <c r="Y2" s="66"/>
      <c r="Z2" s="6"/>
    </row>
    <row r="3" spans="1:26" ht="73.5" customHeight="1">
      <c r="B3" s="226" t="s">
        <v>148</v>
      </c>
      <c r="C3" s="226"/>
      <c r="D3" s="226"/>
      <c r="E3" s="226"/>
      <c r="F3" s="226"/>
      <c r="G3" s="226"/>
      <c r="H3" s="226"/>
      <c r="I3" s="41"/>
      <c r="J3" s="40"/>
      <c r="K3" s="40"/>
      <c r="L3" s="40"/>
      <c r="M3" s="40"/>
      <c r="N3" s="40"/>
      <c r="O3" s="40"/>
      <c r="P3" s="40"/>
      <c r="Q3" s="40"/>
      <c r="R3" s="67"/>
      <c r="S3" s="63"/>
      <c r="T3" s="68"/>
      <c r="U3" s="69"/>
      <c r="V3" s="70"/>
      <c r="W3" s="71"/>
      <c r="X3" s="71"/>
      <c r="Y3" s="71"/>
      <c r="Z3" s="72"/>
    </row>
    <row r="4" spans="1:26" ht="10.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41"/>
      <c r="J4" s="40"/>
      <c r="K4" s="40"/>
      <c r="L4" s="40"/>
      <c r="M4" s="40"/>
      <c r="N4" s="40"/>
      <c r="O4" s="40"/>
      <c r="P4" s="40"/>
      <c r="Q4" s="40"/>
      <c r="R4" s="67"/>
      <c r="S4" s="63"/>
      <c r="T4" s="68"/>
      <c r="U4" s="69"/>
      <c r="V4" s="70"/>
      <c r="W4" s="71"/>
      <c r="X4" s="71"/>
      <c r="Y4" s="71"/>
      <c r="Z4" s="72"/>
    </row>
    <row r="5" spans="1:26" ht="11.25" customHeight="1">
      <c r="B5" s="200" t="s">
        <v>4</v>
      </c>
      <c r="C5" s="11" t="s">
        <v>5</v>
      </c>
      <c r="D5" s="12"/>
      <c r="E5" s="13"/>
      <c r="F5" s="14"/>
      <c r="G5" s="14"/>
      <c r="H5" s="54"/>
      <c r="I5" s="41"/>
      <c r="J5" s="40"/>
      <c r="K5" s="40"/>
      <c r="L5" s="40"/>
      <c r="M5" s="40"/>
      <c r="N5" s="40"/>
      <c r="O5" s="40"/>
      <c r="P5" s="40"/>
      <c r="Q5" s="40"/>
      <c r="R5" s="67"/>
      <c r="S5" s="63"/>
      <c r="T5" s="68"/>
      <c r="U5" s="69"/>
      <c r="V5" s="70"/>
      <c r="W5" s="71"/>
      <c r="X5" s="71"/>
      <c r="Y5" s="71"/>
      <c r="Z5" s="72"/>
    </row>
    <row r="6" spans="1:26" ht="10.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41"/>
      <c r="J6" s="40"/>
      <c r="K6" s="40"/>
      <c r="L6" s="40"/>
      <c r="M6" s="40"/>
      <c r="N6" s="40"/>
      <c r="O6" s="40"/>
      <c r="P6" s="40"/>
      <c r="Q6" s="40"/>
      <c r="R6" s="67"/>
      <c r="S6" s="63"/>
      <c r="T6" s="68"/>
      <c r="U6" s="69"/>
      <c r="V6" s="70"/>
      <c r="W6" s="71"/>
      <c r="X6" s="71"/>
      <c r="Y6" s="71"/>
      <c r="Z6" s="72"/>
    </row>
    <row r="7" spans="1:26" ht="11.25" customHeight="1">
      <c r="B7" s="204" t="s">
        <v>8</v>
      </c>
      <c r="C7" s="17"/>
      <c r="D7" s="17"/>
      <c r="E7" s="17"/>
      <c r="F7" s="15"/>
      <c r="G7" s="15"/>
      <c r="H7" s="54"/>
      <c r="I7" s="41"/>
      <c r="J7" s="40"/>
      <c r="K7" s="40"/>
      <c r="L7" s="40"/>
      <c r="M7" s="40"/>
      <c r="N7" s="40"/>
      <c r="O7" s="40"/>
      <c r="P7" s="40"/>
      <c r="Q7" s="40"/>
      <c r="R7" s="67"/>
      <c r="S7" s="63"/>
      <c r="T7" s="68"/>
      <c r="U7" s="69"/>
      <c r="V7" s="70"/>
      <c r="W7" s="71"/>
      <c r="X7" s="71"/>
      <c r="Y7" s="71"/>
      <c r="Z7" s="72"/>
    </row>
    <row r="8" spans="1:26" ht="15" customHeight="1">
      <c r="A8" s="114"/>
      <c r="B8" s="202" t="s">
        <v>343</v>
      </c>
      <c r="C8" s="130"/>
      <c r="D8" s="130"/>
      <c r="E8" s="131"/>
      <c r="F8" s="203"/>
      <c r="G8" s="203"/>
      <c r="H8" s="54"/>
      <c r="I8" s="41"/>
      <c r="J8" s="40"/>
      <c r="K8" s="40"/>
      <c r="L8" s="40"/>
      <c r="M8" s="40"/>
      <c r="N8" s="40"/>
      <c r="O8" s="40"/>
      <c r="P8" s="40"/>
      <c r="Q8" s="40"/>
      <c r="R8" s="67"/>
      <c r="S8" s="63"/>
      <c r="T8" s="68"/>
      <c r="U8" s="69"/>
      <c r="V8" s="70"/>
      <c r="W8" s="71"/>
      <c r="X8" s="71"/>
      <c r="Y8" s="71"/>
      <c r="Z8" s="72"/>
    </row>
    <row r="9" spans="1:26" ht="22.5" customHeight="1">
      <c r="B9" s="73" t="s">
        <v>149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74"/>
      <c r="S9" s="63"/>
      <c r="T9" s="73"/>
      <c r="U9" s="75"/>
      <c r="V9" s="76"/>
      <c r="W9" s="19"/>
      <c r="X9" s="19"/>
      <c r="Y9" s="19"/>
      <c r="Z9" s="20"/>
    </row>
    <row r="10" spans="1:26" ht="37.5" customHeight="1">
      <c r="B10" s="45" t="s">
        <v>10</v>
      </c>
      <c r="C10" s="45" t="s">
        <v>11</v>
      </c>
      <c r="D10" s="21" t="s">
        <v>12</v>
      </c>
      <c r="E10" s="45" t="s">
        <v>13</v>
      </c>
      <c r="F10" s="45" t="s">
        <v>14</v>
      </c>
      <c r="G10" s="45" t="s">
        <v>15</v>
      </c>
      <c r="H10" s="45" t="s">
        <v>83</v>
      </c>
      <c r="I10" s="45" t="s">
        <v>17</v>
      </c>
      <c r="J10" s="227" t="s">
        <v>150</v>
      </c>
      <c r="K10" s="227"/>
      <c r="L10" s="227"/>
      <c r="M10" s="227"/>
      <c r="N10" s="45" t="s">
        <v>151</v>
      </c>
      <c r="O10" s="45" t="s">
        <v>19</v>
      </c>
      <c r="P10" s="45" t="s">
        <v>20</v>
      </c>
      <c r="Q10" s="45" t="s">
        <v>21</v>
      </c>
      <c r="R10" s="55" t="s">
        <v>22</v>
      </c>
      <c r="T10" s="77" t="s">
        <v>10</v>
      </c>
      <c r="U10" s="77" t="s">
        <v>152</v>
      </c>
      <c r="V10" s="77" t="s">
        <v>153</v>
      </c>
      <c r="W10" s="77" t="s">
        <v>19</v>
      </c>
      <c r="X10" s="77" t="s">
        <v>20</v>
      </c>
      <c r="Y10" s="77" t="s">
        <v>21</v>
      </c>
      <c r="Z10" s="78" t="s">
        <v>22</v>
      </c>
    </row>
    <row r="11" spans="1:26" ht="21.75" customHeight="1">
      <c r="B11" s="23" t="s">
        <v>154</v>
      </c>
      <c r="C11" s="24" t="str">
        <f>VLOOKUP(B11,ИСХОДНИК!A:P,5,FALSE())</f>
        <v>FIA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7">
        <v>2.5</v>
      </c>
      <c r="K11" s="27">
        <v>2.6</v>
      </c>
      <c r="L11" s="27">
        <v>2.7</v>
      </c>
      <c r="M11" s="27">
        <v>2.8</v>
      </c>
      <c r="N11" s="27">
        <v>150</v>
      </c>
      <c r="O11" s="25" t="str">
        <f>VLOOKUP(B11,ИСХОДНИК!A:P,15,FALSE())</f>
        <v>U6 PL40R</v>
      </c>
      <c r="P11" s="28">
        <f>VLOOKUP(B11,ИСХОДНИК!A:P,13,FALSE())</f>
        <v>45</v>
      </c>
      <c r="Q11" s="28">
        <f>VLOOKUP(B11,ИСХОДНИК!A:P,14,FALSE())</f>
        <v>54</v>
      </c>
      <c r="R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  <c r="T11" s="23" t="s">
        <v>155</v>
      </c>
      <c r="U11" s="24" t="str">
        <f>VLOOKUP(T11,ИСХОДНИК!A:P,7,FALSE())</f>
        <v xml:space="preserve"> FIA 15-25 </v>
      </c>
      <c r="V11" s="79" t="str">
        <f>VLOOKUP(T11,ИСХОДНИК!A:P,6,FALSE())</f>
        <v>100 мкм</v>
      </c>
      <c r="W11" s="25" t="str">
        <f>VLOOKUP(T11,ИСХОДНИК!A:P,15,FALSE())</f>
        <v>U6 PL40R</v>
      </c>
      <c r="X11" s="28">
        <f>VLOOKUP(T11,ИСХОДНИК!A:P,13,FALSE())</f>
        <v>28</v>
      </c>
      <c r="Y11" s="28">
        <f>VLOOKUP(T11,ИСХОДНИК!A:P,14,FALSE())</f>
        <v>33.6</v>
      </c>
      <c r="Z11" s="29" t="str">
        <f>IF(VLOOKUP(T11,ИСХОДНИК!A:R,18,FALSE())=1,ИСХОДНИК!$T$2,IF(VLOOKUP(T11,ИСХОДНИК!A:R,18,FALSE())=2,ИСХОДНИК!$T$3,IF(VLOOKUP(T11,ИСХОДНИК!A:R,18,FALSE())=3,ИСХОДНИК!$T$4)))</f>
        <v>●</v>
      </c>
    </row>
    <row r="12" spans="1:26" ht="21.75" customHeight="1">
      <c r="B12" s="23" t="s">
        <v>156</v>
      </c>
      <c r="C12" s="24" t="str">
        <f>VLOOKUP(B12,ИСХОДНИК!A:P,5,FALSE())</f>
        <v>FIA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7">
        <v>5.3</v>
      </c>
      <c r="K12" s="27">
        <v>5.4</v>
      </c>
      <c r="L12" s="27">
        <v>5.6</v>
      </c>
      <c r="M12" s="27">
        <v>5.9</v>
      </c>
      <c r="N12" s="27">
        <v>150</v>
      </c>
      <c r="O12" s="25" t="str">
        <f>VLOOKUP(B12,ИСХОДНИК!A:P,15,FALSE())</f>
        <v>U6 PL40R</v>
      </c>
      <c r="P12" s="28">
        <f>VLOOKUP(B12,ИСХОДНИК!A:P,13,FALSE())</f>
        <v>51</v>
      </c>
      <c r="Q12" s="28">
        <f>VLOOKUP(B12,ИСХОДНИК!A:P,14,FALSE())</f>
        <v>61.199999999999996</v>
      </c>
      <c r="R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  <c r="T12" s="23" t="s">
        <v>157</v>
      </c>
      <c r="U12" s="24" t="str">
        <f>VLOOKUP(T12,ИСХОДНИК!A:P,7,FALSE())</f>
        <v xml:space="preserve"> FIA 15-25 </v>
      </c>
      <c r="V12" s="79" t="str">
        <f>VLOOKUP(T12,ИСХОДНИК!A:P,6,FALSE())</f>
        <v>150 мкм</v>
      </c>
      <c r="W12" s="25" t="str">
        <f>VLOOKUP(T12,ИСХОДНИК!A:P,15,FALSE())</f>
        <v>U6 PL40R</v>
      </c>
      <c r="X12" s="28">
        <f>VLOOKUP(T12,ИСХОДНИК!A:P,13,FALSE())</f>
        <v>28</v>
      </c>
      <c r="Y12" s="28">
        <f>VLOOKUP(T12,ИСХОДНИК!A:P,14,FALSE())</f>
        <v>33.6</v>
      </c>
      <c r="Z12" s="29" t="str">
        <f>IF(VLOOKUP(T12,ИСХОДНИК!A:R,18,FALSE())=1,ИСХОДНИК!$T$2,IF(VLOOKUP(T12,ИСХОДНИК!A:R,18,FALSE())=2,ИСХОДНИК!$T$3,IF(VLOOKUP(T12,ИСХОДНИК!A:R,18,FALSE())=3,ИСХОДНИК!$T$4)))</f>
        <v>●</v>
      </c>
    </row>
    <row r="13" spans="1:26" ht="21.75" customHeight="1">
      <c r="B13" s="23" t="s">
        <v>158</v>
      </c>
      <c r="C13" s="24" t="str">
        <f>VLOOKUP(B13,ИСХОДНИК!A:P,5,FALSE())</f>
        <v>FIA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7">
        <v>10.5</v>
      </c>
      <c r="K13" s="27">
        <v>10.7</v>
      </c>
      <c r="L13" s="27">
        <v>11.1</v>
      </c>
      <c r="M13" s="27">
        <v>11.6</v>
      </c>
      <c r="N13" s="27">
        <v>150</v>
      </c>
      <c r="O13" s="25" t="str">
        <f>VLOOKUP(B13,ИСХОДНИК!A:P,15,FALSE())</f>
        <v>U6 PL40R</v>
      </c>
      <c r="P13" s="28">
        <f>VLOOKUP(B13,ИСХОДНИК!A:P,13,FALSE())</f>
        <v>62</v>
      </c>
      <c r="Q13" s="28">
        <f>VLOOKUP(B13,ИСХОДНИК!A:P,14,FALSE())</f>
        <v>74.399999999999991</v>
      </c>
      <c r="R13" s="29" t="str">
        <f>IF(VLOOKUP(B13,ИСХОДНИК!A:R,18,FALSE())=1,ИСХОДНИК!$T$2,IF(VLOOKUP(B13,ИСХОДНИК!A:R,18,FALSE())=2,ИСХОДНИК!$T$3,IF(VLOOKUP(B13,ИСХОДНИК!A:R,18,FALSE())=3,ИСХОДНИК!$T$4)))</f>
        <v>●</v>
      </c>
      <c r="T13" s="23" t="s">
        <v>159</v>
      </c>
      <c r="U13" s="24" t="str">
        <f>VLOOKUP(T13,ИСХОДНИК!A:P,7,FALSE())</f>
        <v xml:space="preserve"> FIA 15-25 </v>
      </c>
      <c r="V13" s="79" t="str">
        <f>VLOOKUP(T13,ИСХОДНИК!A:P,6,FALSE())</f>
        <v>250 мкм</v>
      </c>
      <c r="W13" s="25" t="str">
        <f>VLOOKUP(T13,ИСХОДНИК!A:P,15,FALSE())</f>
        <v>U6 PL40R</v>
      </c>
      <c r="X13" s="28">
        <f>VLOOKUP(T13,ИСХОДНИК!A:P,13,FALSE())</f>
        <v>28</v>
      </c>
      <c r="Y13" s="28">
        <f>VLOOKUP(T13,ИСХОДНИК!A:P,14,FALSE())</f>
        <v>33.6</v>
      </c>
      <c r="Z13" s="29" t="str">
        <f>IF(VLOOKUP(T13,ИСХОДНИК!A:R,18,FALSE())=1,ИСХОДНИК!$T$2,IF(VLOOKUP(T13,ИСХОДНИК!A:R,18,FALSE())=2,ИСХОДНИК!$T$3,IF(VLOOKUP(T13,ИСХОДНИК!A:R,18,FALSE())=3,ИСХОДНИК!$T$4)))</f>
        <v>●</v>
      </c>
    </row>
    <row r="14" spans="1:26" ht="21.75" customHeight="1">
      <c r="B14" s="23" t="s">
        <v>160</v>
      </c>
      <c r="C14" s="24" t="str">
        <f>VLOOKUP(B14,ИСХОДНИК!A:P,5,FALSE())</f>
        <v>FIA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7">
        <v>17.600000000000001</v>
      </c>
      <c r="K14" s="27">
        <v>18.2</v>
      </c>
      <c r="L14" s="27">
        <v>18.2</v>
      </c>
      <c r="M14" s="27">
        <v>19.5</v>
      </c>
      <c r="N14" s="27">
        <v>150</v>
      </c>
      <c r="O14" s="25" t="str">
        <f>VLOOKUP(B14,ИСХОДНИК!A:P,15,FALSE())</f>
        <v>U6 PL40R</v>
      </c>
      <c r="P14" s="28">
        <f>VLOOKUP(B14,ИСХОДНИК!A:P,13,FALSE())</f>
        <v>80</v>
      </c>
      <c r="Q14" s="28">
        <f>VLOOKUP(B14,ИСХОДНИК!A:P,14,FALSE())</f>
        <v>96</v>
      </c>
      <c r="R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  <c r="T14" s="23" t="s">
        <v>161</v>
      </c>
      <c r="U14" s="24" t="str">
        <f>VLOOKUP(T14,ИСХОДНИК!A:P,7,FALSE())</f>
        <v xml:space="preserve"> FIA 15-25 </v>
      </c>
      <c r="V14" s="79" t="str">
        <f>VLOOKUP(T14,ИСХОДНИК!A:P,6,FALSE())</f>
        <v>500 мкм</v>
      </c>
      <c r="W14" s="25" t="str">
        <f>VLOOKUP(T14,ИСХОДНИК!A:P,15,FALSE())</f>
        <v>U6 PL40R</v>
      </c>
      <c r="X14" s="28">
        <f>VLOOKUP(T14,ИСХОДНИК!A:P,13,FALSE())</f>
        <v>28</v>
      </c>
      <c r="Y14" s="28">
        <f>VLOOKUP(T14,ИСХОДНИК!A:P,14,FALSE())</f>
        <v>33.6</v>
      </c>
      <c r="Z14" s="29" t="str">
        <f>IF(VLOOKUP(T14,ИСХОДНИК!A:R,18,FALSE())=1,ИСХОДНИК!$T$2,IF(VLOOKUP(T14,ИСХОДНИК!A:R,18,FALSE())=2,ИСХОДНИК!$T$3,IF(VLOOKUP(T14,ИСХОДНИК!A:R,18,FALSE())=3,ИСХОДНИК!$T$4)))</f>
        <v>○</v>
      </c>
    </row>
    <row r="15" spans="1:26" ht="21.75" customHeight="1">
      <c r="B15" s="23" t="s">
        <v>162</v>
      </c>
      <c r="C15" s="24" t="str">
        <f>VLOOKUP(B15,ИСХОДНИК!A:P,5,FALSE())</f>
        <v>FIA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7">
        <v>19.2</v>
      </c>
      <c r="K15" s="27">
        <v>19.5</v>
      </c>
      <c r="L15" s="27">
        <v>20.2</v>
      </c>
      <c r="M15" s="27">
        <v>21.5</v>
      </c>
      <c r="N15" s="27">
        <v>150</v>
      </c>
      <c r="O15" s="25" t="str">
        <f>VLOOKUP(B15,ИСХОДНИК!A:P,15,FALSE())</f>
        <v>U6 PL40R</v>
      </c>
      <c r="P15" s="28">
        <f>VLOOKUP(B15,ИСХОДНИК!A:P,13,FALSE())</f>
        <v>106</v>
      </c>
      <c r="Q15" s="28">
        <f>VLOOKUP(B15,ИСХОДНИК!A:P,14,FALSE())</f>
        <v>127.19999999999999</v>
      </c>
      <c r="R15" s="29" t="str">
        <f>IF(VLOOKUP(B15,ИСХОДНИК!A:R,18,FALSE())=1,ИСХОДНИК!$T$2,IF(VLOOKUP(B15,ИСХОДНИК!A:R,18,FALSE())=2,ИСХОДНИК!$T$3,IF(VLOOKUP(B15,ИСХОДНИК!A:R,18,FALSE())=3,ИСХОДНИК!$T$4)))</f>
        <v>●</v>
      </c>
      <c r="T15" s="23" t="s">
        <v>163</v>
      </c>
      <c r="U15" s="24" t="str">
        <f>VLOOKUP(T15,ИСХОДНИК!A:P,7,FALSE())</f>
        <v>FIA 32-40</v>
      </c>
      <c r="V15" s="79" t="str">
        <f>VLOOKUP(T15,ИСХОДНИК!A:P,6,FALSE())</f>
        <v>100 мкм</v>
      </c>
      <c r="W15" s="25" t="str">
        <f>VLOOKUP(T15,ИСХОДНИК!A:P,15,FALSE())</f>
        <v>U6 PL40R</v>
      </c>
      <c r="X15" s="28">
        <f>VLOOKUP(T15,ИСХОДНИК!A:P,13,FALSE())</f>
        <v>40</v>
      </c>
      <c r="Y15" s="28">
        <f>VLOOKUP(T15,ИСХОДНИК!A:P,14,FALSE())</f>
        <v>48</v>
      </c>
      <c r="Z15" s="29" t="str">
        <f>IF(VLOOKUP(T15,ИСХОДНИК!A:R,18,FALSE())=1,ИСХОДНИК!$T$2,IF(VLOOKUP(T15,ИСХОДНИК!A:R,18,FALSE())=2,ИСХОДНИК!$T$3,IF(VLOOKUP(T15,ИСХОДНИК!A:R,18,FALSE())=3,ИСХОДНИК!$T$4)))</f>
        <v>●</v>
      </c>
    </row>
    <row r="16" spans="1:26" ht="21.75" customHeight="1">
      <c r="B16" s="23" t="s">
        <v>164</v>
      </c>
      <c r="C16" s="24" t="str">
        <f>VLOOKUP(B16,ИСХОДНИК!A:P,5,FALSE())</f>
        <v>FIA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7">
        <v>34.5</v>
      </c>
      <c r="K16" s="27">
        <v>35.1</v>
      </c>
      <c r="L16" s="27">
        <v>36.4</v>
      </c>
      <c r="M16" s="27">
        <v>38.4</v>
      </c>
      <c r="N16" s="27">
        <v>150</v>
      </c>
      <c r="O16" s="25" t="str">
        <f>VLOOKUP(B16,ИСХОДНИК!A:P,15,FALSE())</f>
        <v>U6 PL40R</v>
      </c>
      <c r="P16" s="28">
        <f>VLOOKUP(B16,ИСХОДНИК!A:P,13,FALSE())</f>
        <v>130</v>
      </c>
      <c r="Q16" s="28">
        <f>VLOOKUP(B16,ИСХОДНИК!A:P,14,FALSE())</f>
        <v>156</v>
      </c>
      <c r="R16" s="29" t="str">
        <f>IF(VLOOKUP(B16,ИСХОДНИК!A:R,18,FALSE())=1,ИСХОДНИК!$T$2,IF(VLOOKUP(B16,ИСХОДНИК!A:R,18,FALSE())=2,ИСХОДНИК!$T$3,IF(VLOOKUP(B16,ИСХОДНИК!A:R,18,FALSE())=3,ИСХОДНИК!$T$4)))</f>
        <v>●</v>
      </c>
      <c r="T16" s="23" t="s">
        <v>165</v>
      </c>
      <c r="U16" s="24" t="str">
        <f>VLOOKUP(T16,ИСХОДНИК!A:P,7,FALSE())</f>
        <v>FIA 32-40</v>
      </c>
      <c r="V16" s="79" t="str">
        <f>VLOOKUP(T16,ИСХОДНИК!A:P,6,FALSE())</f>
        <v>150 мкм</v>
      </c>
      <c r="W16" s="25" t="str">
        <f>VLOOKUP(T16,ИСХОДНИК!A:P,15,FALSE())</f>
        <v>U6 PL40R</v>
      </c>
      <c r="X16" s="28">
        <f>VLOOKUP(T16,ИСХОДНИК!A:P,13,FALSE())</f>
        <v>40</v>
      </c>
      <c r="Y16" s="28">
        <f>VLOOKUP(T16,ИСХОДНИК!A:P,14,FALSE())</f>
        <v>48</v>
      </c>
      <c r="Z16" s="29" t="str">
        <f>IF(VLOOKUP(T16,ИСХОДНИК!A:R,18,FALSE())=1,ИСХОДНИК!$T$2,IF(VLOOKUP(T16,ИСХОДНИК!A:R,18,FALSE())=2,ИСХОДНИК!$T$3,IF(VLOOKUP(T16,ИСХОДНИК!A:R,18,FALSE())=3,ИСХОДНИК!$T$4)))</f>
        <v>●</v>
      </c>
    </row>
    <row r="17" spans="2:26" ht="21.75" customHeight="1">
      <c r="B17" s="23" t="s">
        <v>166</v>
      </c>
      <c r="C17" s="24" t="str">
        <f>VLOOKUP(B17,ИСХОДНИК!A:P,5,FALSE())</f>
        <v>FIA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7" t="s">
        <v>167</v>
      </c>
      <c r="K17" s="27">
        <v>42.9</v>
      </c>
      <c r="L17" s="27">
        <v>44.2</v>
      </c>
      <c r="M17" s="27">
        <v>46.2</v>
      </c>
      <c r="N17" s="27">
        <v>250</v>
      </c>
      <c r="O17" s="25" t="str">
        <f>VLOOKUP(B17,ИСХОДНИК!A:P,15,FALSE())</f>
        <v>U6 PL40R</v>
      </c>
      <c r="P17" s="28">
        <f>VLOOKUP(B17,ИСХОДНИК!A:P,13,FALSE())</f>
        <v>176</v>
      </c>
      <c r="Q17" s="28">
        <f>VLOOKUP(B17,ИСХОДНИК!A:P,14,FALSE())</f>
        <v>211.2</v>
      </c>
      <c r="R17" s="29" t="str">
        <f>IF(VLOOKUP(B17,ИСХОДНИК!A:R,18,FALSE())=1,ИСХОДНИК!$T$2,IF(VLOOKUP(B17,ИСХОДНИК!A:R,18,FALSE())=2,ИСХОДНИК!$T$3,IF(VLOOKUP(B17,ИСХОДНИК!A:R,18,FALSE())=3,ИСХОДНИК!$T$4)))</f>
        <v>●</v>
      </c>
      <c r="T17" s="23" t="s">
        <v>168</v>
      </c>
      <c r="U17" s="24" t="str">
        <f>VLOOKUP(T17,ИСХОДНИК!A:P,7,FALSE())</f>
        <v>FIA 32-40</v>
      </c>
      <c r="V17" s="79" t="str">
        <f>VLOOKUP(T17,ИСХОДНИК!A:P,6,FALSE())</f>
        <v>250 мкм</v>
      </c>
      <c r="W17" s="25" t="str">
        <f>VLOOKUP(T17,ИСХОДНИК!A:P,15,FALSE())</f>
        <v>U6 PL40R</v>
      </c>
      <c r="X17" s="28">
        <f>VLOOKUP(T17,ИСХОДНИК!A:P,13,FALSE())</f>
        <v>40</v>
      </c>
      <c r="Y17" s="28">
        <f>VLOOKUP(T17,ИСХОДНИК!A:P,14,FALSE())</f>
        <v>48</v>
      </c>
      <c r="Z17" s="29" t="str">
        <f>IF(VLOOKUP(T17,ИСХОДНИК!A:R,18,FALSE())=1,ИСХОДНИК!$T$2,IF(VLOOKUP(T17,ИСХОДНИК!A:R,18,FALSE())=2,ИСХОДНИК!$T$3,IF(VLOOKUP(T17,ИСХОДНИК!A:R,18,FALSE())=3,ИСХОДНИК!$T$4)))</f>
        <v>●</v>
      </c>
    </row>
    <row r="18" spans="2:26" ht="21.75" customHeight="1">
      <c r="B18" s="23" t="s">
        <v>169</v>
      </c>
      <c r="C18" s="24" t="str">
        <f>VLOOKUP(B18,ИСХОДНИК!A:P,5,FALSE())</f>
        <v>FIA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7" t="s">
        <v>167</v>
      </c>
      <c r="K18" s="27">
        <v>80</v>
      </c>
      <c r="L18" s="27">
        <v>82.6</v>
      </c>
      <c r="M18" s="27">
        <v>86.5</v>
      </c>
      <c r="N18" s="27">
        <v>250</v>
      </c>
      <c r="O18" s="25" t="str">
        <f>VLOOKUP(B18,ИСХОДНИК!A:P,15,FALSE())</f>
        <v>U6 PL40R</v>
      </c>
      <c r="P18" s="28">
        <f>VLOOKUP(B18,ИСХОДНИК!A:P,13,FALSE())</f>
        <v>210</v>
      </c>
      <c r="Q18" s="28">
        <f>VLOOKUP(B18,ИСХОДНИК!A:P,14,FALSE())</f>
        <v>252</v>
      </c>
      <c r="R18" s="29" t="str">
        <f>IF(VLOOKUP(B18,ИСХОДНИК!A:R,18,FALSE())=1,ИСХОДНИК!$T$2,IF(VLOOKUP(B18,ИСХОДНИК!A:R,18,FALSE())=2,ИСХОДНИК!$T$3,IF(VLOOKUP(B18,ИСХОДНИК!A:R,18,FALSE())=3,ИСХОДНИК!$T$4)))</f>
        <v>●</v>
      </c>
      <c r="T18" s="23" t="s">
        <v>170</v>
      </c>
      <c r="U18" s="24" t="str">
        <f>VLOOKUP(T18,ИСХОДНИК!A:P,7,FALSE())</f>
        <v>FIA 32-40</v>
      </c>
      <c r="V18" s="79" t="str">
        <f>VLOOKUP(T18,ИСХОДНИК!A:P,6,FALSE())</f>
        <v>500 мкм</v>
      </c>
      <c r="W18" s="25" t="str">
        <f>VLOOKUP(T18,ИСХОДНИК!A:P,15,FALSE())</f>
        <v>U6 PL40R</v>
      </c>
      <c r="X18" s="28">
        <f>VLOOKUP(T18,ИСХОДНИК!A:P,13,FALSE())</f>
        <v>40</v>
      </c>
      <c r="Y18" s="28">
        <f>VLOOKUP(T18,ИСХОДНИК!A:P,14,FALSE())</f>
        <v>48</v>
      </c>
      <c r="Z18" s="29" t="str">
        <f>IF(VLOOKUP(T18,ИСХОДНИК!A:R,18,FALSE())=1,ИСХОДНИК!$T$2,IF(VLOOKUP(T18,ИСХОДНИК!A:R,18,FALSE())=2,ИСХОДНИК!$T$3,IF(VLOOKUP(T18,ИСХОДНИК!A:R,18,FALSE())=3,ИСХОДНИК!$T$4)))</f>
        <v>○</v>
      </c>
    </row>
    <row r="19" spans="2:26" ht="21.75" customHeight="1">
      <c r="B19" s="23" t="s">
        <v>171</v>
      </c>
      <c r="C19" s="24" t="str">
        <f>VLOOKUP(B19,ИСХОДНИК!A:P,5,FALSE())</f>
        <v>FIA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7" t="s">
        <v>167</v>
      </c>
      <c r="K19" s="27">
        <v>124.2</v>
      </c>
      <c r="L19" s="27">
        <v>128.1</v>
      </c>
      <c r="M19" s="27">
        <v>134.6</v>
      </c>
      <c r="N19" s="27">
        <v>250</v>
      </c>
      <c r="O19" s="25" t="str">
        <f>VLOOKUP(B19,ИСХОДНИК!A:P,15,FALSE())</f>
        <v>U6 PL40R</v>
      </c>
      <c r="P19" s="28">
        <f>VLOOKUP(B19,ИСХОДНИК!A:P,13,FALSE())</f>
        <v>400</v>
      </c>
      <c r="Q19" s="28">
        <f>VLOOKUP(B19,ИСХОДНИК!A:P,14,FALSE())</f>
        <v>480</v>
      </c>
      <c r="R19" s="29" t="str">
        <f>IF(VLOOKUP(B19,ИСХОДНИК!A:R,18,FALSE())=1,ИСХОДНИК!$T$2,IF(VLOOKUP(B19,ИСХОДНИК!A:R,18,FALSE())=2,ИСХОДНИК!$T$3,IF(VLOOKUP(B19,ИСХОДНИК!A:R,18,FALSE())=3,ИСХОДНИК!$T$4)))</f>
        <v>●</v>
      </c>
      <c r="T19" s="23" t="s">
        <v>172</v>
      </c>
      <c r="U19" s="24" t="str">
        <f>VLOOKUP(T19,ИСХОДНИК!A:P,7,FALSE())</f>
        <v>FIA 50</v>
      </c>
      <c r="V19" s="79" t="str">
        <f>VLOOKUP(T19,ИСХОДНИК!A:P,6,FALSE())</f>
        <v>100 мкм</v>
      </c>
      <c r="W19" s="25" t="str">
        <f>VLOOKUP(T19,ИСХОДНИК!A:P,15,FALSE())</f>
        <v>U6 PL40R</v>
      </c>
      <c r="X19" s="28">
        <f>VLOOKUP(T19,ИСХОДНИК!A:P,13,FALSE())</f>
        <v>56</v>
      </c>
      <c r="Y19" s="28">
        <f>VLOOKUP(T19,ИСХОДНИК!A:P,14,FALSE())</f>
        <v>67.2</v>
      </c>
      <c r="Z19" s="29" t="str">
        <f>IF(VLOOKUP(T19,ИСХОДНИК!A:R,18,FALSE())=1,ИСХОДНИК!$T$2,IF(VLOOKUP(T19,ИСХОДНИК!A:R,18,FALSE())=2,ИСХОДНИК!$T$3,IF(VLOOKUP(T19,ИСХОДНИК!A:R,18,FALSE())=3,ИСХОДНИК!$T$4)))</f>
        <v>○</v>
      </c>
    </row>
    <row r="20" spans="2:26" ht="21.75" customHeight="1">
      <c r="B20" s="23" t="s">
        <v>173</v>
      </c>
      <c r="C20" s="24" t="str">
        <f>VLOOKUP(B20,ИСХОДНИК!A:P,5,FALSE())</f>
        <v>FIA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7" t="s">
        <v>167</v>
      </c>
      <c r="K20" s="27">
        <v>210.6</v>
      </c>
      <c r="L20" s="27">
        <v>217.1</v>
      </c>
      <c r="M20" s="27">
        <v>228.2</v>
      </c>
      <c r="N20" s="27">
        <v>250</v>
      </c>
      <c r="O20" s="25" t="str">
        <f>VLOOKUP(B20,ИСХОДНИК!A:P,15,FALSE())</f>
        <v>U6 PL40R</v>
      </c>
      <c r="P20" s="28">
        <f>VLOOKUP(B20,ИСХОДНИК!A:P,13,FALSE())</f>
        <v>725</v>
      </c>
      <c r="Q20" s="28">
        <f>VLOOKUP(B20,ИСХОДНИК!A:P,14,FALSE())</f>
        <v>870</v>
      </c>
      <c r="R20" s="31" t="str">
        <f>IF(VLOOKUP(B20,ИСХОДНИК!A:R,18,FALSE())=1,ИСХОДНИК!$T$2,IF(VLOOKUP(B20,ИСХОДНИК!A:R,18,FALSE())=2,ИСХОДНИК!$T$3,IF(VLOOKUP(B20,ИСХОДНИК!A:R,18,FALSE())=3,ИСХОДНИК!$T$4)))</f>
        <v>◑</v>
      </c>
      <c r="T20" s="23" t="s">
        <v>174</v>
      </c>
      <c r="U20" s="24" t="str">
        <f>VLOOKUP(T20,ИСХОДНИК!A:P,7,FALSE())</f>
        <v>FIA 50</v>
      </c>
      <c r="V20" s="79" t="str">
        <f>VLOOKUP(T20,ИСХОДНИК!A:P,6,FALSE())</f>
        <v>150 мкм</v>
      </c>
      <c r="W20" s="25" t="str">
        <f>VLOOKUP(T20,ИСХОДНИК!A:P,15,FALSE())</f>
        <v>U6 PL40R</v>
      </c>
      <c r="X20" s="28">
        <f>VLOOKUP(T20,ИСХОДНИК!A:P,13,FALSE())</f>
        <v>56</v>
      </c>
      <c r="Y20" s="28">
        <f>VLOOKUP(T20,ИСХОДНИК!A:P,14,FALSE())</f>
        <v>67.2</v>
      </c>
      <c r="Z20" s="29" t="str">
        <f>IF(VLOOKUP(T20,ИСХОДНИК!A:R,18,FALSE())=1,ИСХОДНИК!$T$2,IF(VLOOKUP(T20,ИСХОДНИК!A:R,18,FALSE())=2,ИСХОДНИК!$T$3,IF(VLOOKUP(T20,ИСХОДНИК!A:R,18,FALSE())=3,ИСХОДНИК!$T$4)))</f>
        <v>●</v>
      </c>
    </row>
    <row r="21" spans="2:26" ht="21.75" customHeight="1">
      <c r="B21" s="23" t="s">
        <v>175</v>
      </c>
      <c r="C21" s="24" t="str">
        <f>VLOOKUP(B21,ИСХОДНИК!A:P,5,FALSE())</f>
        <v>FIA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7" t="s">
        <v>167</v>
      </c>
      <c r="K21" s="27">
        <v>276.89999999999998</v>
      </c>
      <c r="L21" s="27">
        <v>285.39999999999998</v>
      </c>
      <c r="M21" s="27">
        <v>299.7</v>
      </c>
      <c r="N21" s="27">
        <v>250</v>
      </c>
      <c r="O21" s="25" t="str">
        <f>VLOOKUP(B21,ИСХОДНИК!A:P,15,FALSE())</f>
        <v>U6 PL40R</v>
      </c>
      <c r="P21" s="28">
        <f>VLOOKUP(B21,ИСХОДНИК!A:P,13,FALSE())</f>
        <v>990</v>
      </c>
      <c r="Q21" s="28">
        <f>VLOOKUP(B21,ИСХОДНИК!A:P,14,FALSE())</f>
        <v>1188</v>
      </c>
      <c r="R21" s="29" t="str">
        <f>IF(VLOOKUP(B21,ИСХОДНИК!A:R,18,FALSE())=1,ИСХОДНИК!$T$2,IF(VLOOKUP(B21,ИСХОДНИК!A:R,18,FALSE())=2,ИСХОДНИК!$T$3,IF(VLOOKUP(B21,ИСХОДНИК!A:R,18,FALSE())=3,ИСХОДНИК!$T$4)))</f>
        <v>○</v>
      </c>
      <c r="T21" s="23" t="s">
        <v>176</v>
      </c>
      <c r="U21" s="24" t="str">
        <f>VLOOKUP(T21,ИСХОДНИК!A:P,7,FALSE())</f>
        <v>FIA 50</v>
      </c>
      <c r="V21" s="79" t="str">
        <f>VLOOKUP(T21,ИСХОДНИК!A:P,6,FALSE())</f>
        <v>250 мкм</v>
      </c>
      <c r="W21" s="25" t="str">
        <f>VLOOKUP(T21,ИСХОДНИК!A:P,15,FALSE())</f>
        <v>U6 PL40R</v>
      </c>
      <c r="X21" s="28">
        <f>VLOOKUP(T21,ИСХОДНИК!A:P,13,FALSE())</f>
        <v>56</v>
      </c>
      <c r="Y21" s="28">
        <f>VLOOKUP(T21,ИСХОДНИК!A:P,14,FALSE())</f>
        <v>67.2</v>
      </c>
      <c r="Z21" s="29" t="str">
        <f>IF(VLOOKUP(T21,ИСХОДНИК!A:R,18,FALSE())=1,ИСХОДНИК!$T$2,IF(VLOOKUP(T21,ИСХОДНИК!A:R,18,FALSE())=2,ИСХОДНИК!$T$3,IF(VLOOKUP(T21,ИСХОДНИК!A:R,18,FALSE())=3,ИСХОДНИК!$T$4)))</f>
        <v>●</v>
      </c>
    </row>
    <row r="22" spans="2:26" ht="21.75" customHeight="1">
      <c r="B22" s="23" t="s">
        <v>177</v>
      </c>
      <c r="C22" s="24" t="str">
        <f>VLOOKUP(B22,ИСХОДНИК!A:P,5,FALSE())</f>
        <v>FIA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7" t="s">
        <v>167</v>
      </c>
      <c r="K22" s="27">
        <v>124.2</v>
      </c>
      <c r="L22" s="27">
        <v>128.1</v>
      </c>
      <c r="M22" s="27">
        <v>134.6</v>
      </c>
      <c r="N22" s="27">
        <v>250</v>
      </c>
      <c r="O22" s="25" t="str">
        <f>VLOOKUP(B22,ИСХОДНИК!A:P,15,FALSE())</f>
        <v>U6 PL40R</v>
      </c>
      <c r="P22" s="28">
        <f>VLOOKUP(B22,ИСХОДНИК!A:P,13,FALSE())</f>
        <v>350</v>
      </c>
      <c r="Q22" s="28">
        <f>VLOOKUP(B22,ИСХОДНИК!A:P,14,FALSE())</f>
        <v>420</v>
      </c>
      <c r="R22" s="29" t="str">
        <f>IF(VLOOKUP(B22,ИСХОДНИК!A:R,18,FALSE())=1,ИСХОДНИК!$T$2,IF(VLOOKUP(B22,ИСХОДНИК!A:R,18,FALSE())=2,ИСХОДНИК!$T$3,IF(VLOOKUP(B22,ИСХОДНИК!A:R,18,FALSE())=3,ИСХОДНИК!$T$4)))</f>
        <v>●</v>
      </c>
      <c r="T22" s="23" t="s">
        <v>178</v>
      </c>
      <c r="U22" s="24" t="str">
        <f>VLOOKUP(T22,ИСХОДНИК!A:P,7,FALSE())</f>
        <v>FIA 50</v>
      </c>
      <c r="V22" s="79" t="str">
        <f>VLOOKUP(T22,ИСХОДНИК!A:P,6,FALSE())</f>
        <v>500 мкм</v>
      </c>
      <c r="W22" s="25" t="str">
        <f>VLOOKUP(T22,ИСХОДНИК!A:P,15,FALSE())</f>
        <v>U6 PL40R</v>
      </c>
      <c r="X22" s="28">
        <f>VLOOKUP(T22,ИСХОДНИК!A:P,13,FALSE())</f>
        <v>56</v>
      </c>
      <c r="Y22" s="28">
        <f>VLOOKUP(T22,ИСХОДНИК!A:P,14,FALSE())</f>
        <v>67.2</v>
      </c>
      <c r="Z22" s="31" t="str">
        <f>IF(VLOOKUP(T22,ИСХОДНИК!A:R,18,FALSE())=1,ИСХОДНИК!$T$2,IF(VLOOKUP(T22,ИСХОДНИК!A:R,18,FALSE())=2,ИСХОДНИК!$T$3,IF(VLOOKUP(T22,ИСХОДНИК!A:R,18,FALSE())=3,ИСХОДНИК!$T$4)))</f>
        <v>◑</v>
      </c>
    </row>
    <row r="23" spans="2:26" ht="21.75" customHeight="1">
      <c r="B23" s="23" t="s">
        <v>179</v>
      </c>
      <c r="C23" s="24" t="str">
        <f>VLOOKUP(B23,ИСХОДНИК!A:P,5,FALSE())</f>
        <v>FIA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7" t="s">
        <v>167</v>
      </c>
      <c r="K23" s="27">
        <v>210.6</v>
      </c>
      <c r="L23" s="27">
        <v>217.1</v>
      </c>
      <c r="M23" s="27">
        <v>228.2</v>
      </c>
      <c r="N23" s="27">
        <v>250</v>
      </c>
      <c r="O23" s="25" t="str">
        <f>VLOOKUP(B23,ИСХОДНИК!A:P,15,FALSE())</f>
        <v>U6 PL40R</v>
      </c>
      <c r="P23" s="28">
        <f>VLOOKUP(B23,ИСХОДНИК!A:P,13,FALSE())</f>
        <v>590</v>
      </c>
      <c r="Q23" s="28">
        <f>VLOOKUP(B23,ИСХОДНИК!A:P,14,FALSE())</f>
        <v>708</v>
      </c>
      <c r="R23" s="31" t="str">
        <f>IF(VLOOKUP(B23,ИСХОДНИК!A:R,18,FALSE())=1,ИСХОДНИК!$T$2,IF(VLOOKUP(B23,ИСХОДНИК!A:R,18,FALSE())=2,ИСХОДНИК!$T$3,IF(VLOOKUP(B23,ИСХОДНИК!A:R,18,FALSE())=3,ИСХОДНИК!$T$4)))</f>
        <v>◑</v>
      </c>
      <c r="T23" s="23" t="s">
        <v>180</v>
      </c>
      <c r="U23" s="24" t="str">
        <f>VLOOKUP(T23,ИСХОДНИК!A:P,7,FALSE())</f>
        <v>FIA 65</v>
      </c>
      <c r="V23" s="79" t="str">
        <f>VLOOKUP(T23,ИСХОДНИК!A:P,6,FALSE())</f>
        <v>150 мкм</v>
      </c>
      <c r="W23" s="25" t="str">
        <f>VLOOKUP(T23,ИСХОДНИК!A:P,15,FALSE())</f>
        <v>U6 PL40R</v>
      </c>
      <c r="X23" s="28">
        <f>VLOOKUP(T23,ИСХОДНИК!A:P,13,FALSE())</f>
        <v>85</v>
      </c>
      <c r="Y23" s="28">
        <f>VLOOKUP(T23,ИСХОДНИК!A:P,14,FALSE())</f>
        <v>102</v>
      </c>
      <c r="Z23" s="29" t="str">
        <f>IF(VLOOKUP(T23,ИСХОДНИК!A:R,18,FALSE())=1,ИСХОДНИК!$T$2,IF(VLOOKUP(T23,ИСХОДНИК!A:R,18,FALSE())=2,ИСХОДНИК!$T$3,IF(VLOOKUP(T23,ИСХОДНИК!A:R,18,FALSE())=3,ИСХОДНИК!$T$4)))</f>
        <v>●</v>
      </c>
    </row>
    <row r="24" spans="2:26" ht="21.75" customHeight="1">
      <c r="B24" s="23" t="s">
        <v>181</v>
      </c>
      <c r="C24" s="24" t="str">
        <f>VLOOKUP(B24,ИСХОДНИК!A:P,5,FALSE())</f>
        <v>FIA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7" t="s">
        <v>167</v>
      </c>
      <c r="K24" s="27">
        <v>276.89999999999998</v>
      </c>
      <c r="L24" s="27">
        <v>285.39999999999998</v>
      </c>
      <c r="M24" s="27">
        <v>299.7</v>
      </c>
      <c r="N24" s="27">
        <v>250</v>
      </c>
      <c r="O24" s="25" t="str">
        <f>VLOOKUP(B24,ИСХОДНИК!A:P,15,FALSE())</f>
        <v>U6 PL40R</v>
      </c>
      <c r="P24" s="28">
        <f>VLOOKUP(B24,ИСХОДНИК!A:P,13,FALSE())</f>
        <v>830</v>
      </c>
      <c r="Q24" s="28">
        <f>VLOOKUP(B24,ИСХОДНИК!A:P,14,FALSE())</f>
        <v>996</v>
      </c>
      <c r="R24" s="29" t="str">
        <f>IF(VLOOKUP(B24,ИСХОДНИК!A:R,18,FALSE())=1,ИСХОДНИК!$T$2,IF(VLOOKUP(B24,ИСХОДНИК!A:R,18,FALSE())=2,ИСХОДНИК!$T$3,IF(VLOOKUP(B24,ИСХОДНИК!A:R,18,FALSE())=3,ИСХОДНИК!$T$4)))</f>
        <v>○</v>
      </c>
      <c r="T24" s="23" t="s">
        <v>182</v>
      </c>
      <c r="U24" s="24" t="str">
        <f>VLOOKUP(T24,ИСХОДНИК!A:P,7,FALSE())</f>
        <v>FIA 65</v>
      </c>
      <c r="V24" s="79" t="str">
        <f>VLOOKUP(T24,ИСХОДНИК!A:P,6,FALSE())</f>
        <v>250 мкм</v>
      </c>
      <c r="W24" s="25" t="str">
        <f>VLOOKUP(T24,ИСХОДНИК!A:P,15,FALSE())</f>
        <v>U6 PL40R</v>
      </c>
      <c r="X24" s="28">
        <f>VLOOKUP(T24,ИСХОДНИК!A:P,13,FALSE())</f>
        <v>85</v>
      </c>
      <c r="Y24" s="28">
        <f>VLOOKUP(T24,ИСХОДНИК!A:P,14,FALSE())</f>
        <v>102</v>
      </c>
      <c r="Z24" s="29" t="str">
        <f>IF(VLOOKUP(T24,ИСХОДНИК!A:R,18,FALSE())=1,ИСХОДНИК!$T$2,IF(VLOOKUP(T24,ИСХОДНИК!A:R,18,FALSE())=2,ИСХОДНИК!$T$3,IF(VLOOKUP(T24,ИСХОДНИК!A:R,18,FALSE())=3,ИСХОДНИК!$T$4)))</f>
        <v>●</v>
      </c>
    </row>
    <row r="25" spans="2:26" ht="21.75" customHeight="1">
      <c r="B25" s="23" t="s">
        <v>183</v>
      </c>
      <c r="C25" s="24" t="str">
        <f>VLOOKUP(B25,ИСХОДНИК!A:P,5,FALSE())</f>
        <v>FIA 200 D STR</v>
      </c>
      <c r="D25" s="25" t="s">
        <v>24</v>
      </c>
      <c r="E25" s="26" t="str">
        <f>VLOOKUP(B25,ИСХОДНИК!A:P,11,FALSE())</f>
        <v>Под сварку встык DIN</v>
      </c>
      <c r="F25" s="25">
        <f>VLOOKUP(B25,ИСХОДНИК!A:P,7,FALSE())</f>
        <v>200</v>
      </c>
      <c r="G25" s="27" t="str">
        <f>VLOOKUP(B25,ИСХОДНИК!A:P,10,FALSE())</f>
        <v>R717, R744 и фреоны</v>
      </c>
      <c r="H25" s="27">
        <f>VLOOKUP(B25,ИСХОДНИК!A:P,8,FALSE())</f>
        <v>40</v>
      </c>
      <c r="I25" s="27" t="str">
        <f>VLOOKUP(B25,ИСХОДНИК!A:P,9,FALSE())</f>
        <v xml:space="preserve"> -60…120</v>
      </c>
      <c r="J25" s="27"/>
      <c r="K25" s="27"/>
      <c r="L25" s="27"/>
      <c r="M25" s="25"/>
      <c r="N25" s="27">
        <v>250</v>
      </c>
      <c r="O25" s="25" t="str">
        <f>VLOOKUP(B25,ИСХОДНИК!A:P,15,FALSE())</f>
        <v>U6 PL40R</v>
      </c>
      <c r="P25" s="28">
        <f>VLOOKUP(B25,ИСХОДНИК!A:P,13,FALSE())</f>
        <v>1450</v>
      </c>
      <c r="Q25" s="28">
        <f>VLOOKUP(B25,ИСХОДНИК!A:P,14,FALSE())</f>
        <v>1740</v>
      </c>
      <c r="R25" s="29" t="str">
        <f>IF(VLOOKUP(B25,ИСХОДНИК!A:R,18,FALSE())=1,ИСХОДНИК!$T$2,IF(VLOOKUP(B25,ИСХОДНИК!A:R,18,FALSE())=2,ИСХОДНИК!$T$3,IF(VLOOKUP(B25,ИСХОДНИК!A:R,18,FALSE())=3,ИСХОДНИК!$T$4)))</f>
        <v>○</v>
      </c>
      <c r="T25" s="23" t="s">
        <v>184</v>
      </c>
      <c r="U25" s="24" t="str">
        <f>VLOOKUP(T25,ИСХОДНИК!A:P,7,FALSE())</f>
        <v>FIA 65</v>
      </c>
      <c r="V25" s="79" t="str">
        <f>VLOOKUP(T25,ИСХОДНИК!A:P,6,FALSE())</f>
        <v>500 мкм</v>
      </c>
      <c r="W25" s="25" t="str">
        <f>VLOOKUP(T25,ИСХОДНИК!A:P,15,FALSE())</f>
        <v>U6 PL40R</v>
      </c>
      <c r="X25" s="28">
        <f>VLOOKUP(T25,ИСХОДНИК!A:P,13,FALSE())</f>
        <v>85</v>
      </c>
      <c r="Y25" s="28">
        <f>VLOOKUP(T25,ИСХОДНИК!A:P,14,FALSE())</f>
        <v>102</v>
      </c>
      <c r="Z25" s="31" t="str">
        <f>IF(VLOOKUP(T25,ИСХОДНИК!A:R,18,FALSE())=1,ИСХОДНИК!$T$2,IF(VLOOKUP(T25,ИСХОДНИК!A:R,18,FALSE())=2,ИСХОДНИК!$T$3,IF(VLOOKUP(T25,ИСХОДНИК!A:R,18,FALSE())=3,ИСХОДНИК!$T$4)))</f>
        <v>◑</v>
      </c>
    </row>
    <row r="26" spans="2:26" ht="21.75" customHeight="1">
      <c r="B26" s="23" t="s">
        <v>185</v>
      </c>
      <c r="C26" s="24" t="str">
        <f>VLOOKUP(B26,ИСХОДНИК!A:P,5,FALSE())</f>
        <v>FIA 250 D STR</v>
      </c>
      <c r="D26" s="25" t="s">
        <v>24</v>
      </c>
      <c r="E26" s="26" t="str">
        <f>VLOOKUP(B26,ИСХОДНИК!A:P,11,FALSE())</f>
        <v>Под сварку встык DIN</v>
      </c>
      <c r="F26" s="25">
        <f>VLOOKUP(B26,ИСХОДНИК!A:P,7,FALSE())</f>
        <v>250</v>
      </c>
      <c r="G26" s="27" t="str">
        <f>VLOOKUP(B26,ИСХОДНИК!A:P,10,FALSE())</f>
        <v>R717, R744 и фреоны</v>
      </c>
      <c r="H26" s="27">
        <f>VLOOKUP(B26,ИСХОДНИК!A:P,8,FALSE())</f>
        <v>40</v>
      </c>
      <c r="I26" s="27" t="str">
        <f>VLOOKUP(B26,ИСХОДНИК!A:P,9,FALSE())</f>
        <v xml:space="preserve"> -60…120</v>
      </c>
      <c r="J26" s="27"/>
      <c r="K26" s="27"/>
      <c r="L26" s="27"/>
      <c r="M26" s="25"/>
      <c r="N26" s="27">
        <v>250</v>
      </c>
      <c r="O26" s="25" t="str">
        <f>VLOOKUP(B26,ИСХОДНИК!A:P,15,FALSE())</f>
        <v>U6 PL40R-Project</v>
      </c>
      <c r="P26" s="28">
        <f>VLOOKUP(B26,ИСХОДНИК!A:P,13,FALSE())</f>
        <v>2500</v>
      </c>
      <c r="Q26" s="28">
        <f>VLOOKUP(B26,ИСХОДНИК!A:P,14,FALSE())</f>
        <v>3000</v>
      </c>
      <c r="R26" s="29" t="str">
        <f>IF(VLOOKUP(B26,ИСХОДНИК!A:R,18,FALSE())=1,ИСХОДНИК!$T$2,IF(VLOOKUP(B26,ИСХОДНИК!A:R,18,FALSE())=2,ИСХОДНИК!$T$3,IF(VLOOKUP(B26,ИСХОДНИК!A:R,18,FALSE())=3,ИСХОДНИК!$T$4)))</f>
        <v>○</v>
      </c>
      <c r="T26" s="23" t="s">
        <v>186</v>
      </c>
      <c r="U26" s="24" t="str">
        <f>VLOOKUP(T26,ИСХОДНИК!A:P,7,FALSE())</f>
        <v>FIA 80</v>
      </c>
      <c r="V26" s="79" t="str">
        <f>VLOOKUP(T26,ИСХОДНИК!A:P,6,FALSE())</f>
        <v>150 мкм</v>
      </c>
      <c r="W26" s="25" t="str">
        <f>VLOOKUP(T26,ИСХОДНИК!A:P,15,FALSE())</f>
        <v>U6 PL40R</v>
      </c>
      <c r="X26" s="28">
        <f>VLOOKUP(T26,ИСХОДНИК!A:P,13,FALSE())</f>
        <v>90</v>
      </c>
      <c r="Y26" s="28">
        <f>VLOOKUP(T26,ИСХОДНИК!A:P,14,FALSE())</f>
        <v>108</v>
      </c>
      <c r="Z26" s="29" t="str">
        <f>IF(VLOOKUP(T26,ИСХОДНИК!A:R,18,FALSE())=1,ИСХОДНИК!$T$2,IF(VLOOKUP(T26,ИСХОДНИК!A:R,18,FALSE())=2,ИСХОДНИК!$T$3,IF(VLOOKUP(T26,ИСХОДНИК!A:R,18,FALSE())=3,ИСХОДНИК!$T$4)))</f>
        <v>●</v>
      </c>
    </row>
    <row r="27" spans="2:26" ht="21.75" customHeight="1">
      <c r="B27" s="228" t="s">
        <v>187</v>
      </c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T27" s="23" t="s">
        <v>188</v>
      </c>
      <c r="U27" s="24" t="str">
        <f>VLOOKUP(T27,ИСХОДНИК!A:P,7,FALSE())</f>
        <v>FIA 80</v>
      </c>
      <c r="V27" s="79" t="str">
        <f>VLOOKUP(T27,ИСХОДНИК!A:P,6,FALSE())</f>
        <v>250 мкм</v>
      </c>
      <c r="W27" s="25" t="str">
        <f>VLOOKUP(T27,ИСХОДНИК!A:P,15,FALSE())</f>
        <v>U6 PL40R</v>
      </c>
      <c r="X27" s="28">
        <f>VLOOKUP(T27,ИСХОДНИК!A:P,13,FALSE())</f>
        <v>90</v>
      </c>
      <c r="Y27" s="28">
        <f>VLOOKUP(T27,ИСХОДНИК!A:P,14,FALSE())</f>
        <v>108</v>
      </c>
      <c r="Z27" s="29" t="str">
        <f>IF(VLOOKUP(T27,ИСХОДНИК!A:R,18,FALSE())=1,ИСХОДНИК!$T$2,IF(VLOOKUP(T27,ИСХОДНИК!A:R,18,FALSE())=2,ИСХОДНИК!$T$3,IF(VLOOKUP(T27,ИСХОДНИК!A:R,18,FALSE())=3,ИСХОДНИК!$T$4)))</f>
        <v>●</v>
      </c>
    </row>
    <row r="28" spans="2:26" ht="21.75" customHeight="1">
      <c r="B28" s="23" t="s">
        <v>189</v>
      </c>
      <c r="C28" s="24" t="str">
        <f>VLOOKUP(B28,ИСХОДНИК!A:P,5,FALSE())</f>
        <v>FIA 15 D ANG</v>
      </c>
      <c r="D28" s="25" t="s">
        <v>41</v>
      </c>
      <c r="E28" s="26" t="str">
        <f>VLOOKUP(B28,ИСХОДНИК!A:P,11,FALSE())</f>
        <v>Под сварку встык DIN</v>
      </c>
      <c r="F28" s="25">
        <f>VLOOKUP(B28,ИСХОДНИК!A:P,7,FALSE())</f>
        <v>15</v>
      </c>
      <c r="G28" s="27" t="str">
        <f>VLOOKUP(B28,ИСХОДНИК!A:P,10,FALSE())</f>
        <v>R717, R744 и фреоны</v>
      </c>
      <c r="H28" s="27">
        <f>VLOOKUP(B28,ИСХОДНИК!A:P,8,FALSE())</f>
        <v>52</v>
      </c>
      <c r="I28" s="27" t="str">
        <f>VLOOKUP(B28,ИСХОДНИК!A:P,9,FALSE())</f>
        <v xml:space="preserve"> -60…120</v>
      </c>
      <c r="J28" s="27">
        <v>3.3</v>
      </c>
      <c r="K28" s="27">
        <v>3.4</v>
      </c>
      <c r="L28" s="27">
        <v>3.5</v>
      </c>
      <c r="M28" s="27">
        <v>3.7</v>
      </c>
      <c r="N28" s="27">
        <v>150</v>
      </c>
      <c r="O28" s="25" t="str">
        <f>VLOOKUP(B28,ИСХОДНИК!A:P,15,FALSE())</f>
        <v>U6 PL40R</v>
      </c>
      <c r="P28" s="28">
        <f>VLOOKUP(B28,ИСХОДНИК!A:P,13,FALSE())</f>
        <v>45</v>
      </c>
      <c r="Q28" s="28">
        <f>VLOOKUP(B28,ИСХОДНИК!A:P,14,FALSE())</f>
        <v>54</v>
      </c>
      <c r="R28" s="31" t="str">
        <f>IF(VLOOKUP(B28,ИСХОДНИК!A:R,18,FALSE())=1,ИСХОДНИК!$T$2,IF(VLOOKUP(B28,ИСХОДНИК!A:R,18,FALSE())=2,ИСХОДНИК!$T$3,IF(VLOOKUP(B28,ИСХОДНИК!A:R,18,FALSE())=3,ИСХОДНИК!$T$4)))</f>
        <v>◑</v>
      </c>
      <c r="T28" s="23" t="s">
        <v>190</v>
      </c>
      <c r="U28" s="24" t="str">
        <f>VLOOKUP(T28,ИСХОДНИК!A:P,7,FALSE())</f>
        <v>FIA 80</v>
      </c>
      <c r="V28" s="79" t="str">
        <f>VLOOKUP(T28,ИСХОДНИК!A:P,6,FALSE())</f>
        <v>500 мкм</v>
      </c>
      <c r="W28" s="25" t="str">
        <f>VLOOKUP(T28,ИСХОДНИК!A:P,15,FALSE())</f>
        <v>U6 PL40R</v>
      </c>
      <c r="X28" s="28">
        <f>VLOOKUP(T28,ИСХОДНИК!A:P,13,FALSE())</f>
        <v>90</v>
      </c>
      <c r="Y28" s="28">
        <f>VLOOKUP(T28,ИСХОДНИК!A:P,14,FALSE())</f>
        <v>108</v>
      </c>
      <c r="Z28" s="31" t="str">
        <f>IF(VLOOKUP(T28,ИСХОДНИК!A:R,18,FALSE())=1,ИСХОДНИК!$T$2,IF(VLOOKUP(T28,ИСХОДНИК!A:R,18,FALSE())=2,ИСХОДНИК!$T$3,IF(VLOOKUP(T28,ИСХОДНИК!A:R,18,FALSE())=3,ИСХОДНИК!$T$4)))</f>
        <v>◑</v>
      </c>
    </row>
    <row r="29" spans="2:26" ht="21.75" customHeight="1">
      <c r="B29" s="23" t="s">
        <v>191</v>
      </c>
      <c r="C29" s="33" t="str">
        <f>VLOOKUP(B29,ИСХОДНИК!A:P,5,FALSE())</f>
        <v>FIA 20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20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27">
        <v>6.9</v>
      </c>
      <c r="K29" s="27">
        <v>7.1</v>
      </c>
      <c r="L29" s="27">
        <v>7.3</v>
      </c>
      <c r="M29" s="27">
        <v>7.7</v>
      </c>
      <c r="N29" s="27">
        <v>150</v>
      </c>
      <c r="O29" s="35" t="str">
        <f>VLOOKUP(B29,ИСХОДНИК!A:P,15,FALSE())</f>
        <v>U6 PL40R</v>
      </c>
      <c r="P29" s="28">
        <f>VLOOKUP(B29,ИСХОДНИК!A:P,13,FALSE())</f>
        <v>51</v>
      </c>
      <c r="Q29" s="28">
        <f>VLOOKUP(B29,ИСХОДНИК!A:P,14,FALSE())</f>
        <v>61.199999999999996</v>
      </c>
      <c r="R29" s="31" t="str">
        <f>IF(VLOOKUP(B29,ИСХОДНИК!A:R,18,FALSE())=1,ИСХОДНИК!$T$2,IF(VLOOKUP(B29,ИСХОДНИК!A:R,18,FALSE())=2,ИСХОДНИК!$T$3,IF(VLOOKUP(B29,ИСХОДНИК!A:R,18,FALSE())=3,ИСХОДНИК!$T$4)))</f>
        <v>◑</v>
      </c>
      <c r="T29" s="23" t="s">
        <v>192</v>
      </c>
      <c r="U29" s="24" t="str">
        <f>VLOOKUP(T29,ИСХОДНИК!A:P,7,FALSE())</f>
        <v>FIA 100</v>
      </c>
      <c r="V29" s="79" t="str">
        <f>VLOOKUP(T29,ИСХОДНИК!A:P,6,FALSE())</f>
        <v>150 мкм</v>
      </c>
      <c r="W29" s="25" t="str">
        <f>VLOOKUP(T29,ИСХОДНИК!A:P,15,FALSE())</f>
        <v>U6 PL40R</v>
      </c>
      <c r="X29" s="28">
        <f>VLOOKUP(T29,ИСХОДНИК!A:P,13,FALSE())</f>
        <v>180</v>
      </c>
      <c r="Y29" s="28">
        <f>VLOOKUP(T29,ИСХОДНИК!A:P,14,FALSE())</f>
        <v>216</v>
      </c>
      <c r="Z29" s="29" t="str">
        <f>IF(VLOOKUP(T29,ИСХОДНИК!A:R,18,FALSE())=1,ИСХОДНИК!$T$2,IF(VLOOKUP(T29,ИСХОДНИК!A:R,18,FALSE())=2,ИСХОДНИК!$T$3,IF(VLOOKUP(T29,ИСХОДНИК!A:R,18,FALSE())=3,ИСХОДНИК!$T$4)))</f>
        <v>○</v>
      </c>
    </row>
    <row r="30" spans="2:26" ht="21.75" customHeight="1">
      <c r="B30" s="23" t="s">
        <v>193</v>
      </c>
      <c r="C30" s="33" t="str">
        <f>VLOOKUP(B30,ИСХОДНИК!A:P,5,FALSE())</f>
        <v>FIA 25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25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27">
        <v>13.8</v>
      </c>
      <c r="K30" s="27">
        <v>14</v>
      </c>
      <c r="L30" s="27">
        <v>14.5</v>
      </c>
      <c r="M30" s="27">
        <v>15.2</v>
      </c>
      <c r="N30" s="27">
        <v>150</v>
      </c>
      <c r="O30" s="35" t="str">
        <f>VLOOKUP(B30,ИСХОДНИК!A:P,15,FALSE())</f>
        <v>U6 PL40R</v>
      </c>
      <c r="P30" s="28">
        <f>VLOOKUP(B30,ИСХОДНИК!A:P,13,FALSE())</f>
        <v>62</v>
      </c>
      <c r="Q30" s="28">
        <f>VLOOKUP(B30,ИСХОДНИК!A:P,14,FALSE())</f>
        <v>74.399999999999991</v>
      </c>
      <c r="R30" s="31" t="str">
        <f>IF(VLOOKUP(B30,ИСХОДНИК!A:R,18,FALSE())=1,ИСХОДНИК!$T$2,IF(VLOOKUP(B30,ИСХОДНИК!A:R,18,FALSE())=2,ИСХОДНИК!$T$3,IF(VLOOKUP(B30,ИСХОДНИК!A:R,18,FALSE())=3,ИСХОДНИК!$T$4)))</f>
        <v>◑</v>
      </c>
      <c r="T30" s="23" t="s">
        <v>194</v>
      </c>
      <c r="U30" s="24" t="str">
        <f>VLOOKUP(T30,ИСХОДНИК!A:P,7,FALSE())</f>
        <v>FIA 100</v>
      </c>
      <c r="V30" s="79" t="str">
        <f>VLOOKUP(T30,ИСХОДНИК!A:P,6,FALSE())</f>
        <v>250 мкм</v>
      </c>
      <c r="W30" s="25" t="str">
        <f>VLOOKUP(T30,ИСХОДНИК!A:P,15,FALSE())</f>
        <v>U6 PL40R</v>
      </c>
      <c r="X30" s="28">
        <f>VLOOKUP(T30,ИСХОДНИК!A:P,13,FALSE())</f>
        <v>180</v>
      </c>
      <c r="Y30" s="28">
        <f>VLOOKUP(T30,ИСХОДНИК!A:P,14,FALSE())</f>
        <v>216</v>
      </c>
      <c r="Z30" s="29" t="str">
        <f>IF(VLOOKUP(T30,ИСХОДНИК!A:R,18,FALSE())=1,ИСХОДНИК!$T$2,IF(VLOOKUP(T30,ИСХОДНИК!A:R,18,FALSE())=2,ИСХОДНИК!$T$3,IF(VLOOKUP(T30,ИСХОДНИК!A:R,18,FALSE())=3,ИСХОДНИК!$T$4)))</f>
        <v>●</v>
      </c>
    </row>
    <row r="31" spans="2:26" ht="21.75" customHeight="1">
      <c r="B31" s="23" t="s">
        <v>195</v>
      </c>
      <c r="C31" s="33" t="str">
        <f>VLOOKUP(B31,ИСХОДНИК!A:P,5,FALSE())</f>
        <v>FIA 32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32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27">
        <v>23</v>
      </c>
      <c r="K31" s="27">
        <v>23.8</v>
      </c>
      <c r="L31" s="27">
        <v>24.7</v>
      </c>
      <c r="M31" s="27">
        <v>25.5</v>
      </c>
      <c r="N31" s="27">
        <v>150</v>
      </c>
      <c r="O31" s="35" t="str">
        <f>VLOOKUP(B31,ИСХОДНИК!A:P,15,FALSE())</f>
        <v>U6 PL40R</v>
      </c>
      <c r="P31" s="28">
        <f>VLOOKUP(B31,ИСХОДНИК!A:P,13,FALSE())</f>
        <v>80</v>
      </c>
      <c r="Q31" s="28">
        <f>VLOOKUP(B31,ИСХОДНИК!A:P,14,FALSE())</f>
        <v>96</v>
      </c>
      <c r="R31" s="31" t="str">
        <f>IF(VLOOKUP(B31,ИСХОДНИК!A:R,18,FALSE())=1,ИСХОДНИК!$T$2,IF(VLOOKUP(B31,ИСХОДНИК!A:R,18,FALSE())=2,ИСХОДНИК!$T$3,IF(VLOOKUP(B31,ИСХОДНИК!A:R,18,FALSE())=3,ИСХОДНИК!$T$4)))</f>
        <v>◑</v>
      </c>
      <c r="T31" s="23" t="s">
        <v>196</v>
      </c>
      <c r="U31" s="24" t="str">
        <f>VLOOKUP(T31,ИСХОДНИК!A:P,7,FALSE())</f>
        <v>FIA 100</v>
      </c>
      <c r="V31" s="79" t="str">
        <f>VLOOKUP(T31,ИСХОДНИК!A:P,6,FALSE())</f>
        <v>500 мкм</v>
      </c>
      <c r="W31" s="25" t="str">
        <f>VLOOKUP(T31,ИСХОДНИК!A:P,15,FALSE())</f>
        <v>U6 PL40R</v>
      </c>
      <c r="X31" s="28">
        <f>VLOOKUP(T31,ИСХОДНИК!A:P,13,FALSE())</f>
        <v>180</v>
      </c>
      <c r="Y31" s="28">
        <f>VLOOKUP(T31,ИСХОДНИК!A:P,14,FALSE())</f>
        <v>216</v>
      </c>
      <c r="Z31" s="29" t="str">
        <f>IF(VLOOKUP(T31,ИСХОДНИК!A:R,18,FALSE())=1,ИСХОДНИК!$T$2,IF(VLOOKUP(T31,ИСХОДНИК!A:R,18,FALSE())=2,ИСХОДНИК!$T$3,IF(VLOOKUP(T31,ИСХОДНИК!A:R,18,FALSE())=3,ИСХОДНИК!$T$4)))</f>
        <v>●</v>
      </c>
    </row>
    <row r="32" spans="2:26" ht="21.75" customHeight="1">
      <c r="B32" s="23" t="s">
        <v>197</v>
      </c>
      <c r="C32" s="33" t="str">
        <f>VLOOKUP(B32,ИСХОДНИК!A:P,5,FALSE())</f>
        <v>FIA 40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40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27">
        <v>25.1</v>
      </c>
      <c r="K32" s="27">
        <v>25.5</v>
      </c>
      <c r="L32" s="27">
        <v>26.4</v>
      </c>
      <c r="M32" s="27">
        <v>28.2</v>
      </c>
      <c r="N32" s="27">
        <v>150</v>
      </c>
      <c r="O32" s="35" t="str">
        <f>VLOOKUP(B32,ИСХОДНИК!A:P,15,FALSE())</f>
        <v>U6 PL40R</v>
      </c>
      <c r="P32" s="28">
        <f>VLOOKUP(B32,ИСХОДНИК!A:P,13,FALSE())</f>
        <v>106</v>
      </c>
      <c r="Q32" s="28">
        <f>VLOOKUP(B32,ИСХОДНИК!A:P,14,FALSE())</f>
        <v>127.19999999999999</v>
      </c>
      <c r="R32" s="31" t="str">
        <f>IF(VLOOKUP(B32,ИСХОДНИК!A:R,18,FALSE())=1,ИСХОДНИК!$T$2,IF(VLOOKUP(B32,ИСХОДНИК!A:R,18,FALSE())=2,ИСХОДНИК!$T$3,IF(VLOOKUP(B32,ИСХОДНИК!A:R,18,FALSE())=3,ИСХОДНИК!$T$4)))</f>
        <v>◑</v>
      </c>
      <c r="T32" s="23" t="s">
        <v>198</v>
      </c>
      <c r="U32" s="24" t="str">
        <f>VLOOKUP(T32,ИСХОДНИК!A:P,7,FALSE())</f>
        <v>FIA 125</v>
      </c>
      <c r="V32" s="79" t="str">
        <f>VLOOKUP(T32,ИСХОДНИК!A:P,6,FALSE())</f>
        <v>150 мкм</v>
      </c>
      <c r="W32" s="25" t="str">
        <f>VLOOKUP(T32,ИСХОДНИК!A:P,15,FALSE())</f>
        <v>U6 PL40R</v>
      </c>
      <c r="X32" s="28">
        <f>VLOOKUP(T32,ИСХОДНИК!A:P,13,FALSE())</f>
        <v>275</v>
      </c>
      <c r="Y32" s="28">
        <f>VLOOKUP(T32,ИСХОДНИК!A:P,14,FALSE())</f>
        <v>330</v>
      </c>
      <c r="Z32" s="29" t="str">
        <f>IF(VLOOKUP(T32,ИСХОДНИК!A:R,18,FALSE())=1,ИСХОДНИК!$T$2,IF(VLOOKUP(T32,ИСХОДНИК!A:R,18,FALSE())=2,ИСХОДНИК!$T$3,IF(VLOOKUP(T32,ИСХОДНИК!A:R,18,FALSE())=3,ИСХОДНИК!$T$4)))</f>
        <v>○</v>
      </c>
    </row>
    <row r="33" spans="2:26" ht="21.75" customHeight="1">
      <c r="B33" s="23" t="s">
        <v>199</v>
      </c>
      <c r="C33" s="33" t="str">
        <f>VLOOKUP(B33,ИСХОДНИК!A:P,5,FALSE())</f>
        <v>FIA 50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50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27">
        <v>45.1</v>
      </c>
      <c r="K33" s="27">
        <v>45.9</v>
      </c>
      <c r="L33" s="27">
        <v>47.6</v>
      </c>
      <c r="M33" s="27">
        <v>50.2</v>
      </c>
      <c r="N33" s="27">
        <v>150</v>
      </c>
      <c r="O33" s="35" t="str">
        <f>VLOOKUP(B33,ИСХОДНИК!A:P,15,FALSE())</f>
        <v>U6 PL40R</v>
      </c>
      <c r="P33" s="28">
        <f>VLOOKUP(B33,ИСХОДНИК!A:P,13,FALSE())</f>
        <v>130</v>
      </c>
      <c r="Q33" s="28">
        <f>VLOOKUP(B33,ИСХОДНИК!A:P,14,FALSE())</f>
        <v>156</v>
      </c>
      <c r="R33" s="31" t="str">
        <f>IF(VLOOKUP(B33,ИСХОДНИК!A:R,18,FALSE())=1,ИСХОДНИК!$T$2,IF(VLOOKUP(B33,ИСХОДНИК!A:R,18,FALSE())=2,ИСХОДНИК!$T$3,IF(VLOOKUP(B33,ИСХОДНИК!A:R,18,FALSE())=3,ИСХОДНИК!$T$4)))</f>
        <v>◑</v>
      </c>
      <c r="T33" s="23" t="s">
        <v>200</v>
      </c>
      <c r="U33" s="24" t="str">
        <f>VLOOKUP(T33,ИСХОДНИК!A:P,7,FALSE())</f>
        <v>FIA 125</v>
      </c>
      <c r="V33" s="79" t="str">
        <f>VLOOKUP(T33,ИСХОДНИК!A:P,6,FALSE())</f>
        <v>250 мкм</v>
      </c>
      <c r="W33" s="25" t="str">
        <f>VLOOKUP(T33,ИСХОДНИК!A:P,15,FALSE())</f>
        <v>U6 PL40R</v>
      </c>
      <c r="X33" s="28">
        <f>VLOOKUP(T33,ИСХОДНИК!A:P,13,FALSE())</f>
        <v>275</v>
      </c>
      <c r="Y33" s="28">
        <f>VLOOKUP(T33,ИСХОДНИК!A:P,14,FALSE())</f>
        <v>330</v>
      </c>
      <c r="Z33" s="31" t="str">
        <f>IF(VLOOKUP(T33,ИСХОДНИК!A:R,18,FALSE())=1,ИСХОДНИК!$T$2,IF(VLOOKUP(T33,ИСХОДНИК!A:R,18,FALSE())=2,ИСХОДНИК!$T$3,IF(VLOOKUP(T33,ИСХОДНИК!A:R,18,FALSE())=3,ИСХОДНИК!$T$4)))</f>
        <v>◑</v>
      </c>
    </row>
    <row r="34" spans="2:26" ht="21.75" customHeight="1">
      <c r="B34" s="23" t="s">
        <v>201</v>
      </c>
      <c r="C34" s="33" t="str">
        <f>VLOOKUP(B34,ИСХОДНИК!A:P,5,FALSE())</f>
        <v>FIA 65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65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27" t="s">
        <v>167</v>
      </c>
      <c r="K34" s="27">
        <v>56.1</v>
      </c>
      <c r="L34" s="27">
        <v>57.8</v>
      </c>
      <c r="M34" s="27">
        <v>60.4</v>
      </c>
      <c r="N34" s="27">
        <v>250</v>
      </c>
      <c r="O34" s="35" t="str">
        <f>VLOOKUP(B34,ИСХОДНИК!A:P,15,FALSE())</f>
        <v>U6 PL40R</v>
      </c>
      <c r="P34" s="28">
        <f>VLOOKUP(B34,ИСХОДНИК!A:P,13,FALSE())</f>
        <v>176</v>
      </c>
      <c r="Q34" s="28">
        <f>VLOOKUP(B34,ИСХОДНИК!A:P,14,FALSE())</f>
        <v>211.2</v>
      </c>
      <c r="R34" s="31" t="str">
        <f>IF(VLOOKUP(B34,ИСХОДНИК!A:R,18,FALSE())=1,ИСХОДНИК!$T$2,IF(VLOOKUP(B34,ИСХОДНИК!A:R,18,FALSE())=2,ИСХОДНИК!$T$3,IF(VLOOKUP(B34,ИСХОДНИК!A:R,18,FALSE())=3,ИСХОДНИК!$T$4)))</f>
        <v>◑</v>
      </c>
      <c r="T34" s="23" t="s">
        <v>202</v>
      </c>
      <c r="U34" s="24" t="str">
        <f>VLOOKUP(T34,ИСХОДНИК!A:P,7,FALSE())</f>
        <v>FIA 125</v>
      </c>
      <c r="V34" s="79" t="str">
        <f>VLOOKUP(T34,ИСХОДНИК!A:P,6,FALSE())</f>
        <v>500 мкм</v>
      </c>
      <c r="W34" s="25" t="str">
        <f>VLOOKUP(T34,ИСХОДНИК!A:P,15,FALSE())</f>
        <v>U6 PL40R</v>
      </c>
      <c r="X34" s="28">
        <f>VLOOKUP(T34,ИСХОДНИК!A:P,13,FALSE())</f>
        <v>275</v>
      </c>
      <c r="Y34" s="28">
        <f>VLOOKUP(T34,ИСХОДНИК!A:P,14,FALSE())</f>
        <v>330</v>
      </c>
      <c r="Z34" s="31" t="str">
        <f>IF(VLOOKUP(T34,ИСХОДНИК!A:R,18,FALSE())=1,ИСХОДНИК!$T$2,IF(VLOOKUP(T34,ИСХОДНИК!A:R,18,FALSE())=2,ИСХОДНИК!$T$3,IF(VLOOKUP(T34,ИСХОДНИК!A:R,18,FALSE())=3,ИСХОДНИК!$T$4)))</f>
        <v>◑</v>
      </c>
    </row>
    <row r="35" spans="2:26" ht="21.75" customHeight="1">
      <c r="B35" s="23" t="s">
        <v>203</v>
      </c>
      <c r="C35" s="33" t="str">
        <f>VLOOKUP(B35,ИСХОДНИК!A:P,5,FALSE())</f>
        <v>FIA 80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80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27" t="s">
        <v>167</v>
      </c>
      <c r="K35" s="27">
        <v>104.6</v>
      </c>
      <c r="L35" s="27">
        <v>108</v>
      </c>
      <c r="M35" s="27">
        <v>113.1</v>
      </c>
      <c r="N35" s="27">
        <v>250</v>
      </c>
      <c r="O35" s="35" t="str">
        <f>VLOOKUP(B35,ИСХОДНИК!A:P,15,FALSE())</f>
        <v>U6 PL40R</v>
      </c>
      <c r="P35" s="28">
        <f>VLOOKUP(B35,ИСХОДНИК!A:P,13,FALSE())</f>
        <v>210</v>
      </c>
      <c r="Q35" s="28">
        <f>VLOOKUP(B35,ИСХОДНИК!A:P,14,FALSE())</f>
        <v>252</v>
      </c>
      <c r="R35" s="29" t="str">
        <f>IF(VLOOKUP(B35,ИСХОДНИК!A:R,18,FALSE())=1,ИСХОДНИК!$T$2,IF(VLOOKUP(B35,ИСХОДНИК!A:R,18,FALSE())=2,ИСХОДНИК!$T$3,IF(VLOOKUP(B35,ИСХОДНИК!A:R,18,FALSE())=3,ИСХОДНИК!$T$4)))</f>
        <v>●</v>
      </c>
      <c r="T35" s="23" t="s">
        <v>204</v>
      </c>
      <c r="U35" s="24" t="str">
        <f>VLOOKUP(T35,ИСХОДНИК!A:P,7,FALSE())</f>
        <v>FIA 150</v>
      </c>
      <c r="V35" s="79" t="str">
        <f>VLOOKUP(T35,ИСХОДНИК!A:P,6,FALSE())</f>
        <v>150 мкм</v>
      </c>
      <c r="W35" s="25" t="str">
        <f>VLOOKUP(T35,ИСХОДНИК!A:P,15,FALSE())</f>
        <v>U6 PL40R</v>
      </c>
      <c r="X35" s="28">
        <f>VLOOKUP(T35,ИСХОДНИК!A:P,13,FALSE())</f>
        <v>355</v>
      </c>
      <c r="Y35" s="28">
        <f>VLOOKUP(T35,ИСХОДНИК!A:P,14,FALSE())</f>
        <v>426</v>
      </c>
      <c r="Z35" s="29" t="str">
        <f>IF(VLOOKUP(T35,ИСХОДНИК!A:R,18,FALSE())=1,ИСХОДНИК!$T$2,IF(VLOOKUP(T35,ИСХОДНИК!A:R,18,FALSE())=2,ИСХОДНИК!$T$3,IF(VLOOKUP(T35,ИСХОДНИК!A:R,18,FALSE())=3,ИСХОДНИК!$T$4)))</f>
        <v>○</v>
      </c>
    </row>
    <row r="36" spans="2:26" ht="21.75" customHeight="1">
      <c r="B36" s="23" t="s">
        <v>205</v>
      </c>
      <c r="C36" s="33" t="str">
        <f>VLOOKUP(B36,ИСХОДНИК!A:P,5,FALSE())</f>
        <v>FIA 100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100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36" t="s">
        <v>167</v>
      </c>
      <c r="K36" s="36">
        <v>162.4</v>
      </c>
      <c r="L36" s="36">
        <v>167.5</v>
      </c>
      <c r="M36" s="36">
        <v>176</v>
      </c>
      <c r="N36" s="27">
        <v>250</v>
      </c>
      <c r="O36" s="35" t="str">
        <f>VLOOKUP(B36,ИСХОДНИК!A:P,15,FALSE())</f>
        <v>U6 PL40R</v>
      </c>
      <c r="P36" s="28">
        <f>VLOOKUP(B36,ИСХОДНИК!A:P,13,FALSE())</f>
        <v>400</v>
      </c>
      <c r="Q36" s="28">
        <f>VLOOKUP(B36,ИСХОДНИК!A:P,14,FALSE())</f>
        <v>480</v>
      </c>
      <c r="R36" s="29" t="str">
        <f>IF(VLOOKUP(B36,ИСХОДНИК!A:R,18,FALSE())=1,ИСХОДНИК!$T$2,IF(VLOOKUP(B36,ИСХОДНИК!A:R,18,FALSE())=2,ИСХОДНИК!$T$3,IF(VLOOKUP(B36,ИСХОДНИК!A:R,18,FALSE())=3,ИСХОДНИК!$T$4)))</f>
        <v>●</v>
      </c>
      <c r="T36" s="23" t="s">
        <v>206</v>
      </c>
      <c r="U36" s="24" t="str">
        <f>VLOOKUP(T36,ИСХОДНИК!A:P,7,FALSE())</f>
        <v>FIA 150</v>
      </c>
      <c r="V36" s="79" t="str">
        <f>VLOOKUP(T36,ИСХОДНИК!A:P,6,FALSE())</f>
        <v>250 мкм</v>
      </c>
      <c r="W36" s="25" t="str">
        <f>VLOOKUP(T36,ИСХОДНИК!A:P,15,FALSE())</f>
        <v>U6 PL40R</v>
      </c>
      <c r="X36" s="28">
        <f>VLOOKUP(T36,ИСХОДНИК!A:P,13,FALSE())</f>
        <v>355</v>
      </c>
      <c r="Y36" s="28">
        <f>VLOOKUP(T36,ИСХОДНИК!A:P,14,FALSE())</f>
        <v>426</v>
      </c>
      <c r="Z36" s="31" t="str">
        <f>IF(VLOOKUP(T36,ИСХОДНИК!A:R,18,FALSE())=1,ИСХОДНИК!$T$2,IF(VLOOKUP(T36,ИСХОДНИК!A:R,18,FALSE())=2,ИСХОДНИК!$T$3,IF(VLOOKUP(T36,ИСХОДНИК!A:R,18,FALSE())=3,ИСХОДНИК!$T$4)))</f>
        <v>◑</v>
      </c>
    </row>
    <row r="37" spans="2:26" ht="21.75" customHeight="1">
      <c r="B37" s="23" t="s">
        <v>207</v>
      </c>
      <c r="C37" s="33" t="str">
        <f>VLOOKUP(B37,ИСХОДНИК!A:P,5,FALSE())</f>
        <v>FIA 125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125</v>
      </c>
      <c r="G37" s="27" t="str">
        <f>VLOOKUP(B37,ИСХОДНИК!A:P,10,FALSE())</f>
        <v>R717, R744 и фреоны</v>
      </c>
      <c r="H37" s="36">
        <f>VLOOKUP(B37,ИСХОДНИК!A:P,8,FALSE())</f>
        <v>52</v>
      </c>
      <c r="I37" s="27" t="str">
        <f>VLOOKUP(B37,ИСХОДНИК!A:P,9,FALSE())</f>
        <v xml:space="preserve"> -60…120</v>
      </c>
      <c r="J37" s="27" t="s">
        <v>167</v>
      </c>
      <c r="K37" s="27">
        <v>275.39999999999998</v>
      </c>
      <c r="L37" s="27">
        <v>283.89999999999998</v>
      </c>
      <c r="M37" s="27">
        <v>298.39999999999998</v>
      </c>
      <c r="N37" s="27">
        <v>250</v>
      </c>
      <c r="O37" s="35" t="str">
        <f>VLOOKUP(B37,ИСХОДНИК!A:P,15,FALSE())</f>
        <v>U6 PL40R</v>
      </c>
      <c r="P37" s="28">
        <f>VLOOKUP(B37,ИСХОДНИК!A:P,13,FALSE())</f>
        <v>725</v>
      </c>
      <c r="Q37" s="28">
        <f>VLOOKUP(B37,ИСХОДНИК!A:P,14,FALSE())</f>
        <v>870</v>
      </c>
      <c r="R37" s="31" t="str">
        <f>IF(VLOOKUP(B37,ИСХОДНИК!A:R,18,FALSE())=1,ИСХОДНИК!$T$2,IF(VLOOKUP(B37,ИСХОДНИК!A:R,18,FALSE())=2,ИСХОДНИК!$T$3,IF(VLOOKUP(B37,ИСХОДНИК!A:R,18,FALSE())=3,ИСХОДНИК!$T$4)))</f>
        <v>◑</v>
      </c>
      <c r="T37" s="23" t="s">
        <v>208</v>
      </c>
      <c r="U37" s="24" t="str">
        <f>VLOOKUP(T37,ИСХОДНИК!A:P,7,FALSE())</f>
        <v>FIA 150</v>
      </c>
      <c r="V37" s="79" t="str">
        <f>VLOOKUP(T37,ИСХОДНИК!A:P,6,FALSE())</f>
        <v>500 мкм</v>
      </c>
      <c r="W37" s="25" t="str">
        <f>VLOOKUP(T37,ИСХОДНИК!A:P,15,FALSE())</f>
        <v>U6 PL40R</v>
      </c>
      <c r="X37" s="28">
        <f>VLOOKUP(T37,ИСХОДНИК!A:P,13,FALSE())</f>
        <v>355</v>
      </c>
      <c r="Y37" s="28">
        <f>VLOOKUP(T37,ИСХОДНИК!A:P,14,FALSE())</f>
        <v>426</v>
      </c>
      <c r="Z37" s="29" t="str">
        <f>IF(VLOOKUP(T37,ИСХОДНИК!A:R,18,FALSE())=1,ИСХОДНИК!$T$2,IF(VLOOKUP(T37,ИСХОДНИК!A:R,18,FALSE())=2,ИСХОДНИК!$T$3,IF(VLOOKUP(T37,ИСХОДНИК!A:R,18,FALSE())=3,ИСХОДНИК!$T$4)))</f>
        <v>○</v>
      </c>
    </row>
    <row r="38" spans="2:26" ht="21.75" customHeight="1">
      <c r="B38" s="23" t="s">
        <v>209</v>
      </c>
      <c r="C38" s="33" t="str">
        <f>VLOOKUP(B38,ИСХОДНИК!A:P,5,FALSE())</f>
        <v>FIA 150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150</v>
      </c>
      <c r="G38" s="27" t="str">
        <f>VLOOKUP(B38,ИСХОДНИК!A:P,10,FALSE())</f>
        <v>R717, R744 и фреоны</v>
      </c>
      <c r="H38" s="36">
        <f>VLOOKUP(B38,ИСХОДНИК!A:P,8,FALSE())</f>
        <v>52</v>
      </c>
      <c r="I38" s="27" t="str">
        <f>VLOOKUP(B38,ИСХОДНИК!A:P,9,FALSE())</f>
        <v xml:space="preserve"> -60…120</v>
      </c>
      <c r="J38" s="27" t="s">
        <v>167</v>
      </c>
      <c r="K38" s="27">
        <v>362.1</v>
      </c>
      <c r="L38" s="27">
        <v>373.2</v>
      </c>
      <c r="M38" s="27">
        <v>391.9</v>
      </c>
      <c r="N38" s="27">
        <v>250</v>
      </c>
      <c r="O38" s="35" t="str">
        <f>VLOOKUP(B38,ИСХОДНИК!A:P,15,FALSE())</f>
        <v>U6 PL40R</v>
      </c>
      <c r="P38" s="28">
        <f>VLOOKUP(B38,ИСХОДНИК!A:P,13,FALSE())</f>
        <v>990</v>
      </c>
      <c r="Q38" s="28">
        <f>VLOOKUP(B38,ИСХОДНИК!A:P,14,FALSE())</f>
        <v>1188</v>
      </c>
      <c r="R38" s="29" t="str">
        <f>IF(VLOOKUP(B38,ИСХОДНИК!A:R,18,FALSE())=1,ИСХОДНИК!$T$2,IF(VLOOKUP(B38,ИСХОДНИК!A:R,18,FALSE())=2,ИСХОДНИК!$T$3,IF(VLOOKUP(B38,ИСХОДНИК!A:R,18,FALSE())=3,ИСХОДНИК!$T$4)))</f>
        <v>○</v>
      </c>
      <c r="T38" s="23" t="s">
        <v>210</v>
      </c>
      <c r="U38" s="24" t="str">
        <f>VLOOKUP(T38,ИСХОДНИК!A:P,7,FALSE())</f>
        <v>FIA 200</v>
      </c>
      <c r="V38" s="79" t="str">
        <f>VLOOKUP(T38,ИСХОДНИК!A:P,6,FALSE())</f>
        <v>150 мкм</v>
      </c>
      <c r="W38" s="25" t="str">
        <f>VLOOKUP(T38,ИСХОДНИК!A:P,15,FALSE())</f>
        <v>U6 PL40R</v>
      </c>
      <c r="X38" s="28">
        <f>VLOOKUP(T38,ИСХОДНИК!A:P,13,FALSE())</f>
        <v>490</v>
      </c>
      <c r="Y38" s="28">
        <f>VLOOKUP(T38,ИСХОДНИК!A:P,14,FALSE())</f>
        <v>588</v>
      </c>
      <c r="Z38" s="29" t="str">
        <f>IF(VLOOKUP(T38,ИСХОДНИК!A:R,18,FALSE())=1,ИСХОДНИК!$T$2,IF(VLOOKUP(T38,ИСХОДНИК!A:R,18,FALSE())=2,ИСХОДНИК!$T$3,IF(VLOOKUP(T38,ИСХОДНИК!A:R,18,FALSE())=3,ИСХОДНИК!$T$4)))</f>
        <v>○</v>
      </c>
    </row>
    <row r="39" spans="2:26" ht="21.75" customHeight="1">
      <c r="B39" s="23" t="s">
        <v>211</v>
      </c>
      <c r="C39" s="33" t="str">
        <f>VLOOKUP(B39,ИСХОДНИК!A:P,5,FALSE())</f>
        <v>FIA 100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100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27" t="s">
        <v>167</v>
      </c>
      <c r="K39" s="27">
        <v>162.4</v>
      </c>
      <c r="L39" s="27">
        <v>167.5</v>
      </c>
      <c r="M39" s="27">
        <v>176</v>
      </c>
      <c r="N39" s="27">
        <v>250</v>
      </c>
      <c r="O39" s="35" t="str">
        <f>VLOOKUP(B39,ИСХОДНИК!A:P,15,FALSE())</f>
        <v>U6 PL40R</v>
      </c>
      <c r="P39" s="28">
        <f>VLOOKUP(B39,ИСХОДНИК!A:P,13,FALSE())</f>
        <v>350</v>
      </c>
      <c r="Q39" s="28">
        <f>VLOOKUP(B39,ИСХОДНИК!A:P,14,FALSE())</f>
        <v>420</v>
      </c>
      <c r="R39" s="29" t="str">
        <f>IF(VLOOKUP(B39,ИСХОДНИК!A:R,18,FALSE())=1,ИСХОДНИК!$T$2,IF(VLOOKUP(B39,ИСХОДНИК!A:R,18,FALSE())=2,ИСХОДНИК!$T$3,IF(VLOOKUP(B39,ИСХОДНИК!A:R,18,FALSE())=3,ИСХОДНИК!$T$4)))</f>
        <v>●</v>
      </c>
      <c r="T39" s="23" t="s">
        <v>212</v>
      </c>
      <c r="U39" s="24" t="str">
        <f>VLOOKUP(T39,ИСХОДНИК!A:P,7,FALSE())</f>
        <v>FIA 200</v>
      </c>
      <c r="V39" s="79" t="str">
        <f>VLOOKUP(T39,ИСХОДНИК!A:P,6,FALSE())</f>
        <v>250 мкм</v>
      </c>
      <c r="W39" s="25" t="str">
        <f>VLOOKUP(T39,ИСХОДНИК!A:P,15,FALSE())</f>
        <v>U6 PL40R</v>
      </c>
      <c r="X39" s="28">
        <f>VLOOKUP(T39,ИСХОДНИК!A:P,13,FALSE())</f>
        <v>490</v>
      </c>
      <c r="Y39" s="28">
        <f>VLOOKUP(T39,ИСХОДНИК!A:P,14,FALSE())</f>
        <v>588</v>
      </c>
      <c r="Z39" s="29" t="str">
        <f>IF(VLOOKUP(T39,ИСХОДНИК!A:R,18,FALSE())=1,ИСХОДНИК!$T$2,IF(VLOOKUP(T39,ИСХОДНИК!A:R,18,FALSE())=2,ИСХОДНИК!$T$3,IF(VLOOKUP(T39,ИСХОДНИК!A:R,18,FALSE())=3,ИСХОДНИК!$T$4)))</f>
        <v>○</v>
      </c>
    </row>
    <row r="40" spans="2:26" ht="21.75" customHeight="1">
      <c r="B40" s="23" t="s">
        <v>213</v>
      </c>
      <c r="C40" s="33" t="str">
        <f>VLOOKUP(B40,ИСХОДНИК!A:P,5,FALSE())</f>
        <v>FIA 125 D ANG</v>
      </c>
      <c r="D40" s="25" t="s">
        <v>41</v>
      </c>
      <c r="E40" s="34" t="str">
        <f>VLOOKUP(B40,ИСХОДНИК!A:P,11,FALSE())</f>
        <v>Под сварку встык DIN</v>
      </c>
      <c r="F40" s="35">
        <f>VLOOKUP(B40,ИСХОДНИК!A:P,7,FALSE())</f>
        <v>125</v>
      </c>
      <c r="G40" s="27" t="str">
        <f>VLOOKUP(B40,ИСХОДНИК!A:P,10,FALSE())</f>
        <v>R717, R744 и фреоны</v>
      </c>
      <c r="H40" s="36">
        <f>VLOOKUP(B40,ИСХОДНИК!A:P,8,FALSE())</f>
        <v>40</v>
      </c>
      <c r="I40" s="27" t="str">
        <f>VLOOKUP(B40,ИСХОДНИК!A:P,9,FALSE())</f>
        <v xml:space="preserve"> -60…120</v>
      </c>
      <c r="J40" s="27" t="s">
        <v>167</v>
      </c>
      <c r="K40" s="27">
        <v>275.39999999999998</v>
      </c>
      <c r="L40" s="27">
        <v>283.89999999999998</v>
      </c>
      <c r="M40" s="27">
        <v>298.39999999999998</v>
      </c>
      <c r="N40" s="27">
        <v>250</v>
      </c>
      <c r="O40" s="35" t="str">
        <f>VLOOKUP(B40,ИСХОДНИК!A:P,15,FALSE())</f>
        <v>U6 PL40R</v>
      </c>
      <c r="P40" s="28">
        <f>VLOOKUP(B40,ИСХОДНИК!A:P,13,FALSE())</f>
        <v>590</v>
      </c>
      <c r="Q40" s="28">
        <f>VLOOKUP(B40,ИСХОДНИК!A:P,14,FALSE())</f>
        <v>708</v>
      </c>
      <c r="R40" s="31" t="str">
        <f>IF(VLOOKUP(B40,ИСХОДНИК!A:R,18,FALSE())=1,ИСХОДНИК!$T$2,IF(VLOOKUP(B40,ИСХОДНИК!A:R,18,FALSE())=2,ИСХОДНИК!$T$3,IF(VLOOKUP(B40,ИСХОДНИК!A:R,18,FALSE())=3,ИСХОДНИК!$T$4)))</f>
        <v>◑</v>
      </c>
      <c r="T40" s="23" t="s">
        <v>214</v>
      </c>
      <c r="U40" s="24" t="str">
        <f>VLOOKUP(T40,ИСХОДНИК!A:P,7,FALSE())</f>
        <v>FIA 200</v>
      </c>
      <c r="V40" s="79" t="str">
        <f>VLOOKUP(T40,ИСХОДНИК!A:P,6,FALSE())</f>
        <v>500 мкм</v>
      </c>
      <c r="W40" s="25" t="str">
        <f>VLOOKUP(T40,ИСХОДНИК!A:P,15,FALSE())</f>
        <v>U6 PL40R</v>
      </c>
      <c r="X40" s="28">
        <f>VLOOKUP(T40,ИСХОДНИК!A:P,13,FALSE())</f>
        <v>490</v>
      </c>
      <c r="Y40" s="28">
        <f>VLOOKUP(T40,ИСХОДНИК!A:P,14,FALSE())</f>
        <v>588</v>
      </c>
      <c r="Z40" s="29" t="str">
        <f>IF(VLOOKUP(T40,ИСХОДНИК!A:R,18,FALSE())=1,ИСХОДНИК!$T$2,IF(VLOOKUP(T40,ИСХОДНИК!A:R,18,FALSE())=2,ИСХОДНИК!$T$3,IF(VLOOKUP(T40,ИСХОДНИК!A:R,18,FALSE())=3,ИСХОДНИК!$T$4)))</f>
        <v>○</v>
      </c>
    </row>
    <row r="41" spans="2:26" ht="21.75" customHeight="1">
      <c r="B41" s="23" t="s">
        <v>215</v>
      </c>
      <c r="C41" s="33" t="str">
        <f>VLOOKUP(B41,ИСХОДНИК!A:P,5,FALSE())</f>
        <v>FIA 150 D ANG</v>
      </c>
      <c r="D41" s="25" t="s">
        <v>41</v>
      </c>
      <c r="E41" s="34" t="str">
        <f>VLOOKUP(B41,ИСХОДНИК!A:P,11,FALSE())</f>
        <v>Под сварку встык DIN</v>
      </c>
      <c r="F41" s="35">
        <f>VLOOKUP(B41,ИСХОДНИК!A:P,7,FALSE())</f>
        <v>150</v>
      </c>
      <c r="G41" s="27" t="str">
        <f>VLOOKUP(B41,ИСХОДНИК!A:P,10,FALSE())</f>
        <v>R717, R744 и фреоны</v>
      </c>
      <c r="H41" s="36">
        <f>VLOOKUP(B41,ИСХОДНИК!A:P,8,FALSE())</f>
        <v>40</v>
      </c>
      <c r="I41" s="27" t="str">
        <f>VLOOKUP(B41,ИСХОДНИК!A:P,9,FALSE())</f>
        <v xml:space="preserve"> -60…120</v>
      </c>
      <c r="J41" s="27" t="s">
        <v>167</v>
      </c>
      <c r="K41" s="27">
        <v>362.1</v>
      </c>
      <c r="L41" s="27">
        <v>373.2</v>
      </c>
      <c r="M41" s="27">
        <v>391.9</v>
      </c>
      <c r="N41" s="27">
        <v>250</v>
      </c>
      <c r="O41" s="35" t="str">
        <f>VLOOKUP(B41,ИСХОДНИК!A:P,15,FALSE())</f>
        <v>U6 PL40R</v>
      </c>
      <c r="P41" s="28">
        <f>VLOOKUP(B41,ИСХОДНИК!A:P,13,FALSE())</f>
        <v>830</v>
      </c>
      <c r="Q41" s="28">
        <f>VLOOKUP(B41,ИСХОДНИК!A:P,14,FALSE())</f>
        <v>996</v>
      </c>
      <c r="R41" s="31" t="str">
        <f>IF(VLOOKUP(B41,ИСХОДНИК!A:R,18,FALSE())=1,ИСХОДНИК!$T$2,IF(VLOOKUP(B41,ИСХОДНИК!A:R,18,FALSE())=2,ИСХОДНИК!$T$3,IF(VLOOKUP(B41,ИСХОДНИК!A:R,18,FALSE())=3,ИСХОДНИК!$T$4)))</f>
        <v>◑</v>
      </c>
      <c r="T41" s="23" t="s">
        <v>216</v>
      </c>
      <c r="U41" s="24" t="str">
        <f>VLOOKUP(T41,ИСХОДНИК!A:P,7,FALSE())</f>
        <v>FIA 250</v>
      </c>
      <c r="V41" s="79" t="str">
        <f>VLOOKUP(T41,ИСХОДНИК!A:P,6,FALSE())</f>
        <v>150 мкм</v>
      </c>
      <c r="W41" s="25" t="str">
        <f>VLOOKUP(T41,ИСХОДНИК!A:P,15,FALSE())</f>
        <v>U6 PL40R</v>
      </c>
      <c r="X41" s="28">
        <f>VLOOKUP(T41,ИСХОДНИК!A:P,13,FALSE())</f>
        <v>800</v>
      </c>
      <c r="Y41" s="28">
        <f>VLOOKUP(T41,ИСХОДНИК!A:P,14,FALSE())</f>
        <v>960</v>
      </c>
      <c r="Z41" s="29" t="str">
        <f>IF(VLOOKUP(T41,ИСХОДНИК!A:R,18,FALSE())=1,ИСХОДНИК!$T$2,IF(VLOOKUP(T41,ИСХОДНИК!A:R,18,FALSE())=2,ИСХОДНИК!$T$3,IF(VLOOKUP(T41,ИСХОДНИК!A:R,18,FALSE())=3,ИСХОДНИК!$T$4)))</f>
        <v>○</v>
      </c>
    </row>
    <row r="42" spans="2:26" ht="21.75" customHeight="1">
      <c r="B42" s="23" t="s">
        <v>217</v>
      </c>
      <c r="C42" s="33" t="str">
        <f>VLOOKUP(B42,ИСХОДНИК!A:P,5,FALSE())</f>
        <v>FIA 200 D ANG</v>
      </c>
      <c r="D42" s="25" t="s">
        <v>41</v>
      </c>
      <c r="E42" s="34" t="str">
        <f>VLOOKUP(B42,ИСХОДНИК!A:P,11,FALSE())</f>
        <v>Под сварку встык DIN</v>
      </c>
      <c r="F42" s="35">
        <f>VLOOKUP(B42,ИСХОДНИК!A:P,7,FALSE())</f>
        <v>200</v>
      </c>
      <c r="G42" s="27" t="str">
        <f>VLOOKUP(B42,ИСХОДНИК!A:P,10,FALSE())</f>
        <v>R717, R744 и фреоны</v>
      </c>
      <c r="H42" s="36">
        <f>VLOOKUP(B42,ИСХОДНИК!A:P,8,FALSE())</f>
        <v>40</v>
      </c>
      <c r="I42" s="27" t="str">
        <f>VLOOKUP(B42,ИСХОДНИК!A:P,9,FALSE())</f>
        <v xml:space="preserve"> -60…120</v>
      </c>
      <c r="J42" s="27"/>
      <c r="K42" s="27"/>
      <c r="L42" s="27"/>
      <c r="M42" s="27"/>
      <c r="N42" s="27">
        <v>250</v>
      </c>
      <c r="O42" s="35" t="str">
        <f>VLOOKUP(B42,ИСХОДНИК!A:P,15,FALSE())</f>
        <v>U6 PL40R</v>
      </c>
      <c r="P42" s="28">
        <f>VLOOKUP(B42,ИСХОДНИК!A:P,13,FALSE())</f>
        <v>1450</v>
      </c>
      <c r="Q42" s="28">
        <f>VLOOKUP(B42,ИСХОДНИК!A:P,14,FALSE())</f>
        <v>1740</v>
      </c>
      <c r="R42" s="29" t="str">
        <f>IF(VLOOKUP(B42,ИСХОДНИК!A:R,18,FALSE())=1,ИСХОДНИК!$T$2,IF(VLOOKUP(B42,ИСХОДНИК!A:R,18,FALSE())=2,ИСХОДНИК!$T$3,IF(VLOOKUP(B42,ИСХОДНИК!A:R,18,FALSE())=3,ИСХОДНИК!$T$4)))</f>
        <v>○</v>
      </c>
      <c r="T42" s="23" t="s">
        <v>218</v>
      </c>
      <c r="U42" s="24" t="str">
        <f>VLOOKUP(T42,ИСХОДНИК!A:P,7,FALSE())</f>
        <v>FIA 250</v>
      </c>
      <c r="V42" s="79" t="str">
        <f>VLOOKUP(T42,ИСХОДНИК!A:P,6,FALSE())</f>
        <v>250 мкм</v>
      </c>
      <c r="W42" s="25" t="str">
        <f>VLOOKUP(T42,ИСХОДНИК!A:P,15,FALSE())</f>
        <v>U6 PL40R</v>
      </c>
      <c r="X42" s="28">
        <f>VLOOKUP(T42,ИСХОДНИК!A:P,13,FALSE())</f>
        <v>800</v>
      </c>
      <c r="Y42" s="28">
        <f>VLOOKUP(T42,ИСХОДНИК!A:P,14,FALSE())</f>
        <v>960</v>
      </c>
      <c r="Z42" s="29" t="str">
        <f>IF(VLOOKUP(T42,ИСХОДНИК!A:R,18,FALSE())=1,ИСХОДНИК!$T$2,IF(VLOOKUP(T42,ИСХОДНИК!A:R,18,FALSE())=2,ИСХОДНИК!$T$3,IF(VLOOKUP(T42,ИСХОДНИК!A:R,18,FALSE())=3,ИСХОДНИК!$T$4)))</f>
        <v>○</v>
      </c>
    </row>
    <row r="43" spans="2:26" ht="21.75" customHeight="1">
      <c r="B43" s="23" t="s">
        <v>219</v>
      </c>
      <c r="C43" s="33" t="str">
        <f>VLOOKUP(B43,ИСХОДНИК!A:P,5,FALSE())</f>
        <v>FIA 250 D ANG</v>
      </c>
      <c r="D43" s="25"/>
      <c r="E43" s="34" t="str">
        <f>VLOOKUP(B43,ИСХОДНИК!A:P,11,FALSE())</f>
        <v>Под сварку встык DIN</v>
      </c>
      <c r="F43" s="35">
        <f>VLOOKUP(B43,ИСХОДНИК!A:P,7,FALSE())</f>
        <v>250</v>
      </c>
      <c r="G43" s="27" t="str">
        <f>VLOOKUP(B43,ИСХОДНИК!A:P,10,FALSE())</f>
        <v>R717, R744 и фреоны</v>
      </c>
      <c r="H43" s="36">
        <f>VLOOKUP(B43,ИСХОДНИК!A:P,8,FALSE())</f>
        <v>40</v>
      </c>
      <c r="I43" s="27" t="str">
        <f>VLOOKUP(B43,ИСХОДНИК!A:P,9,FALSE())</f>
        <v xml:space="preserve"> -60…120</v>
      </c>
      <c r="J43" s="27"/>
      <c r="K43" s="27"/>
      <c r="L43" s="27"/>
      <c r="M43" s="25"/>
      <c r="N43" s="27">
        <v>250</v>
      </c>
      <c r="O43" s="35" t="str">
        <f>VLOOKUP(B43,ИСХОДНИК!A:P,15,FALSE())</f>
        <v>U6 PL40R-Project</v>
      </c>
      <c r="P43" s="28">
        <f>VLOOKUP(B43,ИСХОДНИК!A:P,13,FALSE())</f>
        <v>2500</v>
      </c>
      <c r="Q43" s="28">
        <f>VLOOKUP(B43,ИСХОДНИК!A:P,14,FALSE())</f>
        <v>3000</v>
      </c>
      <c r="R43" s="29" t="str">
        <f>IF(VLOOKUP(B43,ИСХОДНИК!A:R,18,FALSE())=1,ИСХОДНИК!$T$2,IF(VLOOKUP(B43,ИСХОДНИК!A:R,18,FALSE())=2,ИСХОДНИК!$T$3,IF(VLOOKUP(B43,ИСХОДНИК!A:R,18,FALSE())=3,ИСХОДНИК!$T$4)))</f>
        <v>○</v>
      </c>
    </row>
  </sheetData>
  <mergeCells count="3">
    <mergeCell ref="B3:H3"/>
    <mergeCell ref="J10:M10"/>
    <mergeCell ref="B27:R27"/>
  </mergeCells>
  <hyperlinks>
    <hyperlink ref="B7" r:id="rId1" xr:uid="{3C3AC994-7FF5-4158-8559-DA540C67FE6D}"/>
    <hyperlink ref="B8" r:id="rId2" xr:uid="{AB5E5185-4C41-4F05-B101-C0B85DAFCF1E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N36"/>
  <sheetViews>
    <sheetView showGridLines="0" topLeftCell="A8" zoomScale="130" zoomScaleNormal="130" workbookViewId="0">
      <selection activeCell="E14" sqref="E14"/>
    </sheetView>
  </sheetViews>
  <sheetFormatPr defaultColWidth="9.28515625" defaultRowHeight="12.75"/>
  <cols>
    <col min="1" max="1" width="2.140625" customWidth="1"/>
    <col min="2" max="2" width="15" style="1" customWidth="1"/>
    <col min="3" max="3" width="27.5703125" customWidth="1"/>
    <col min="4" max="4" width="13.140625" hidden="1" customWidth="1"/>
    <col min="5" max="5" width="16" customWidth="1"/>
    <col min="6" max="6" width="17.5703125" customWidth="1"/>
    <col min="7" max="7" width="20.28515625" customWidth="1"/>
    <col min="8" max="8" width="12.85546875" customWidth="1"/>
    <col min="9" max="9" width="16.140625" customWidth="1"/>
    <col min="10" max="10" width="14.5703125" style="2" customWidth="1"/>
    <col min="11" max="11" width="11.140625" customWidth="1"/>
    <col min="12" max="12" width="10.42578125" customWidth="1"/>
    <col min="13" max="13" width="11.28515625" customWidth="1"/>
    <col min="14" max="14" width="3.85546875" customWidth="1"/>
  </cols>
  <sheetData>
    <row r="1" spans="1:14" ht="11.25" customHeight="1"/>
    <row r="2" spans="1:14" ht="24" customHeight="1">
      <c r="B2" s="39" t="s">
        <v>220</v>
      </c>
      <c r="C2" s="4"/>
      <c r="D2" s="4"/>
      <c r="E2" s="4"/>
      <c r="F2" s="4"/>
      <c r="G2" s="4"/>
      <c r="H2" s="4"/>
      <c r="I2" s="4"/>
      <c r="J2" s="5"/>
      <c r="K2" s="4"/>
      <c r="L2" s="4"/>
      <c r="M2" s="4"/>
      <c r="N2" s="6"/>
    </row>
    <row r="3" spans="1:14" ht="61.5" customHeight="1">
      <c r="B3" s="223" t="s">
        <v>221</v>
      </c>
      <c r="C3" s="223"/>
      <c r="D3" s="223"/>
      <c r="E3" s="223"/>
      <c r="F3" s="223"/>
      <c r="G3" s="223"/>
      <c r="H3" s="223"/>
      <c r="I3" s="7"/>
      <c r="J3" s="8"/>
      <c r="K3" s="7"/>
      <c r="L3" s="7"/>
      <c r="M3" s="7"/>
      <c r="N3" s="9"/>
    </row>
    <row r="4" spans="1:14" ht="11.2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7"/>
      <c r="J4" s="8"/>
      <c r="K4" s="7"/>
      <c r="L4" s="7"/>
      <c r="M4" s="7"/>
      <c r="N4" s="9"/>
    </row>
    <row r="5" spans="1:14" ht="9.75" customHeight="1">
      <c r="B5" s="200" t="s">
        <v>4</v>
      </c>
      <c r="C5" s="11" t="s">
        <v>5</v>
      </c>
      <c r="D5" s="12"/>
      <c r="E5" s="13"/>
      <c r="F5" s="14"/>
      <c r="G5" s="14"/>
      <c r="H5" s="54"/>
      <c r="I5" s="7"/>
      <c r="J5" s="8"/>
      <c r="K5" s="7"/>
      <c r="L5" s="7"/>
      <c r="M5" s="7"/>
      <c r="N5" s="9"/>
    </row>
    <row r="6" spans="1:14" ht="11.2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7"/>
      <c r="J6" s="8"/>
      <c r="K6" s="7"/>
      <c r="L6" s="7"/>
      <c r="M6" s="7"/>
      <c r="N6" s="9"/>
    </row>
    <row r="7" spans="1:14" ht="15" customHeight="1">
      <c r="B7" s="204" t="s">
        <v>8</v>
      </c>
      <c r="C7" s="17"/>
      <c r="D7" s="17"/>
      <c r="E7" s="17"/>
      <c r="F7" s="15"/>
      <c r="G7" s="15"/>
      <c r="H7" s="54"/>
      <c r="I7" s="7"/>
      <c r="J7" s="8"/>
      <c r="K7" s="7"/>
      <c r="L7" s="7"/>
      <c r="M7" s="7"/>
      <c r="N7" s="9"/>
    </row>
    <row r="8" spans="1:14" s="107" customFormat="1" ht="15" customHeight="1">
      <c r="A8" s="114"/>
      <c r="B8" s="202" t="s">
        <v>343</v>
      </c>
      <c r="C8" s="130"/>
      <c r="D8" s="130"/>
      <c r="E8" s="131"/>
      <c r="F8" s="203"/>
      <c r="G8" s="203"/>
      <c r="H8" s="54"/>
      <c r="I8" s="7"/>
      <c r="J8" s="8"/>
      <c r="K8" s="7"/>
      <c r="L8" s="7"/>
      <c r="M8" s="7"/>
      <c r="N8" s="9"/>
    </row>
    <row r="9" spans="1:14" ht="9.75" customHeight="1">
      <c r="B9" s="80"/>
      <c r="C9" s="81"/>
      <c r="D9" s="81"/>
      <c r="E9" s="81"/>
      <c r="F9" s="82"/>
      <c r="G9" s="83"/>
      <c r="H9" s="83"/>
      <c r="I9" s="84"/>
      <c r="J9" s="85"/>
      <c r="K9" s="84"/>
      <c r="L9" s="84"/>
      <c r="M9" s="84"/>
      <c r="N9" s="86"/>
    </row>
    <row r="10" spans="1:14" ht="23.25" customHeight="1">
      <c r="B10" s="227" t="s">
        <v>10</v>
      </c>
      <c r="C10" s="227" t="s">
        <v>11</v>
      </c>
      <c r="D10" s="227" t="s">
        <v>12</v>
      </c>
      <c r="E10" s="227" t="s">
        <v>13</v>
      </c>
      <c r="F10" s="227"/>
      <c r="G10" s="227" t="s">
        <v>15</v>
      </c>
      <c r="H10" s="227" t="s">
        <v>83</v>
      </c>
      <c r="I10" s="227" t="s">
        <v>17</v>
      </c>
      <c r="J10" s="227" t="s">
        <v>222</v>
      </c>
      <c r="K10" s="227" t="s">
        <v>19</v>
      </c>
      <c r="L10" s="227" t="s">
        <v>20</v>
      </c>
      <c r="M10" s="227" t="s">
        <v>21</v>
      </c>
      <c r="N10" s="236" t="s">
        <v>22</v>
      </c>
    </row>
    <row r="11" spans="1:14" ht="15.75" customHeight="1">
      <c r="B11" s="227"/>
      <c r="C11" s="227"/>
      <c r="D11" s="227"/>
      <c r="E11" s="21" t="s">
        <v>223</v>
      </c>
      <c r="F11" s="21" t="s">
        <v>224</v>
      </c>
      <c r="G11" s="227"/>
      <c r="H11" s="227"/>
      <c r="I11" s="227"/>
      <c r="J11" s="227"/>
      <c r="K11" s="227"/>
      <c r="L11" s="227"/>
      <c r="M11" s="227"/>
      <c r="N11" s="236"/>
    </row>
    <row r="12" spans="1:14" ht="32.25" customHeight="1">
      <c r="B12" s="23" t="s">
        <v>963</v>
      </c>
      <c r="C12" s="26" t="str">
        <f>VLOOKUP(B12,ИСХОДНИК!A:N,5,FALSE())</f>
        <v xml:space="preserve">SNV-L ANG G1/2-W1/2   </v>
      </c>
      <c r="D12" s="212"/>
      <c r="E12" s="27" t="s">
        <v>226</v>
      </c>
      <c r="F12" s="27" t="s">
        <v>987</v>
      </c>
      <c r="G12" s="27" t="str">
        <f>VLOOKUP(B12,ИСХОДНИК!A:N,10,FALSE())</f>
        <v>R717, R744 и фреоны</v>
      </c>
      <c r="H12" s="27">
        <f>VLOOKUP(B12,ИСХОДНИК!A:N,8,FALSE())</f>
        <v>52</v>
      </c>
      <c r="I12" s="27" t="str">
        <f>VLOOKUP(B12,ИСХОДНИК!A:N,9,FALSE())</f>
        <v xml:space="preserve"> -50…150</v>
      </c>
      <c r="J12" s="27" t="s">
        <v>229</v>
      </c>
      <c r="K12" s="25" t="str">
        <f>VLOOKUP(B12,ИСХОДНИК!A:O,15,FALSE())</f>
        <v>U6 PL40R</v>
      </c>
      <c r="L12" s="28">
        <f>VLOOKUP(B12,ИСХОДНИК!A:N,13,FALSE())</f>
        <v>310</v>
      </c>
      <c r="M12" s="28">
        <f>VLOOKUP(B12,ИСХОДНИК!A:N,14,FALSE())</f>
        <v>372</v>
      </c>
      <c r="N12" s="213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1:14" ht="32.25" customHeight="1">
      <c r="B13" s="23" t="s">
        <v>964</v>
      </c>
      <c r="C13" s="26" t="str">
        <f>VLOOKUP(B13,ИСХОДНИК!A:N,5,FALSE())</f>
        <v xml:space="preserve">SNV-L ANG G1/2-W1/2 </v>
      </c>
      <c r="D13" s="212"/>
      <c r="E13" s="27" t="s">
        <v>226</v>
      </c>
      <c r="F13" s="27" t="s">
        <v>987</v>
      </c>
      <c r="G13" s="27" t="str">
        <f>VLOOKUP(B13,ИСХОДНИК!A:N,10,FALSE())</f>
        <v>R717, R744 и фреоны</v>
      </c>
      <c r="H13" s="27">
        <f>VLOOKUP(B13,ИСХОДНИК!A:N,8,FALSE())</f>
        <v>52</v>
      </c>
      <c r="I13" s="27" t="str">
        <f>VLOOKUP(B13,ИСХОДНИК!A:N,9,FALSE())</f>
        <v xml:space="preserve"> -50…150</v>
      </c>
      <c r="J13" s="27" t="s">
        <v>229</v>
      </c>
      <c r="K13" s="25" t="str">
        <f>VLOOKUP(B13,ИСХОДНИК!A:O,15,FALSE())</f>
        <v>U6 PL40R</v>
      </c>
      <c r="L13" s="28">
        <f>VLOOKUP(B13,ИСХОДНИК!A:N,13,FALSE())</f>
        <v>310</v>
      </c>
      <c r="M13" s="28">
        <f>VLOOKUP(B13,ИСХОДНИК!A:N,14,FALSE())</f>
        <v>372</v>
      </c>
      <c r="N13" s="213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1:14" ht="32.25" customHeight="1">
      <c r="B14" s="23" t="s">
        <v>225</v>
      </c>
      <c r="C14" s="26" t="str">
        <f>VLOOKUP(B14,ИСХОДНИК!A:N,5,FALSE())</f>
        <v xml:space="preserve">SNV-S ANG G½ - G½ </v>
      </c>
      <c r="D14" s="25" t="s">
        <v>41</v>
      </c>
      <c r="E14" s="27" t="s">
        <v>226</v>
      </c>
      <c r="F14" s="27" t="s">
        <v>226</v>
      </c>
      <c r="G14" s="27" t="str">
        <f>VLOOKUP(B14,ИСХОДНИК!A:N,10,FALSE())</f>
        <v>R717 и фреоны</v>
      </c>
      <c r="H14" s="27">
        <f>VLOOKUP(B14,ИСХОДНИК!A:N,8,FALSE())</f>
        <v>40</v>
      </c>
      <c r="I14" s="27" t="str">
        <f>VLOOKUP(B14,ИСХОДНИК!A:N,9,FALSE())</f>
        <v xml:space="preserve"> -50…150</v>
      </c>
      <c r="J14" s="27" t="s">
        <v>229</v>
      </c>
      <c r="K14" s="25" t="str">
        <f>VLOOKUP(B14,ИСХОДНИК!A:O,15,FALSE())</f>
        <v>U6 PL40R</v>
      </c>
      <c r="L14" s="28">
        <f>VLOOKUP(B14,ИСХОДНИК!A:N,13,FALSE())</f>
        <v>160</v>
      </c>
      <c r="M14" s="28">
        <f>VLOOKUP(B14,ИСХОДНИК!A:N,14,FALSE())</f>
        <v>192</v>
      </c>
      <c r="N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4" ht="32.25" customHeight="1">
      <c r="B15" s="23" t="s">
        <v>230</v>
      </c>
      <c r="C15" s="26" t="str">
        <f>VLOOKUP(B15,ИСХОДНИК!A:N,5,FALSE())</f>
        <v xml:space="preserve">SNV-S STR G½ - G½ </v>
      </c>
      <c r="D15" s="25" t="s">
        <v>24</v>
      </c>
      <c r="E15" s="27" t="s">
        <v>226</v>
      </c>
      <c r="F15" s="27" t="s">
        <v>226</v>
      </c>
      <c r="G15" s="27" t="str">
        <f>VLOOKUP(B15,ИСХОДНИК!A:N,10,FALSE())</f>
        <v>R717 и фреоны</v>
      </c>
      <c r="H15" s="27">
        <f>VLOOKUP(B15,ИСХОДНИК!A:N,8,FALSE())</f>
        <v>40</v>
      </c>
      <c r="I15" s="27" t="str">
        <f>VLOOKUP(B15,ИСХОДНИК!A:N,9,FALSE())</f>
        <v xml:space="preserve"> -50…150</v>
      </c>
      <c r="J15" s="27" t="s">
        <v>229</v>
      </c>
      <c r="K15" s="25" t="str">
        <f>VLOOKUP(B15,ИСХОДНИК!A:O,15,FALSE())</f>
        <v>U6 PL40R</v>
      </c>
      <c r="L15" s="28">
        <f>VLOOKUP(B15,ИСХОДНИК!A:N,13,FALSE())</f>
        <v>160</v>
      </c>
      <c r="M15" s="28">
        <f>VLOOKUP(B15,ИСХОДНИК!A:N,14,FALSE())</f>
        <v>192</v>
      </c>
      <c r="N15" s="29" t="str">
        <f>IF(VLOOKUP(B15,ИСХОДНИК!A:R,18,FALSE())=1,ИСХОДНИК!$T$2,IF(VLOOKUP(B15,ИСХОДНИК!A:R,18,FALSE())=2,ИСХОДНИК!$T$3,IF(VLOOKUP(B15,ИСХОДНИК!A:R,18,FALSE())=3,ИСХОДНИК!$T$4)))</f>
        <v>●</v>
      </c>
    </row>
    <row r="16" spans="1:14" ht="32.25" customHeight="1">
      <c r="B16" s="23" t="s">
        <v>231</v>
      </c>
      <c r="C16" s="26" t="str">
        <f>VLOOKUP(B16,ИСХОДНИК!A:N,5,FALSE())</f>
        <v>SNV-S ANG  FPT¼ - FPT¼</v>
      </c>
      <c r="D16" s="25" t="s">
        <v>41</v>
      </c>
      <c r="E16" s="27" t="s">
        <v>232</v>
      </c>
      <c r="F16" s="27" t="s">
        <v>232</v>
      </c>
      <c r="G16" s="27" t="str">
        <f>VLOOKUP(B16,ИСХОДНИК!A:N,10,FALSE())</f>
        <v>R717 и фреоны</v>
      </c>
      <c r="H16" s="27">
        <f>VLOOKUP(B16,ИСХОДНИК!A:N,8,FALSE())</f>
        <v>40</v>
      </c>
      <c r="I16" s="27" t="str">
        <f>VLOOKUP(B16,ИСХОДНИК!A:N,9,FALSE())</f>
        <v xml:space="preserve"> -50…150</v>
      </c>
      <c r="J16" s="27" t="s">
        <v>229</v>
      </c>
      <c r="K16" s="25" t="str">
        <f>VLOOKUP(B16,ИСХОДНИК!A:O,15,FALSE())</f>
        <v>U6 PL40R</v>
      </c>
      <c r="L16" s="28">
        <f>VLOOKUP(B16,ИСХОДНИК!A:N,13,FALSE())</f>
        <v>160</v>
      </c>
      <c r="M16" s="28">
        <f>VLOOKUP(B16,ИСХОДНИК!A:N,14,FALSE())</f>
        <v>192</v>
      </c>
      <c r="N16" s="31" t="str">
        <f>IF(VLOOKUP(B16,ИСХОДНИК!A:R,18,FALSE())=1,ИСХОДНИК!$T$2,IF(VLOOKUP(B16,ИСХОДНИК!A:R,18,FALSE())=2,ИСХОДНИК!$T$3,IF(VLOOKUP(B16,ИСХОДНИК!A:R,18,FALSE())=3,ИСХОДНИК!$T$4)))</f>
        <v>◑</v>
      </c>
    </row>
    <row r="17" spans="2:14" ht="32.25" customHeight="1">
      <c r="B17" s="23" t="s">
        <v>233</v>
      </c>
      <c r="C17" s="26" t="str">
        <f>VLOOKUP(B17,ИСХОДНИК!A:N,5,FALSE())</f>
        <v xml:space="preserve">SNV-S ANG MPT¼ - FPT¼ </v>
      </c>
      <c r="D17" s="25" t="s">
        <v>41</v>
      </c>
      <c r="E17" s="27" t="s">
        <v>234</v>
      </c>
      <c r="F17" s="27" t="s">
        <v>232</v>
      </c>
      <c r="G17" s="27" t="str">
        <f>VLOOKUP(B17,ИСХОДНИК!A:N,10,FALSE())</f>
        <v>R717 и фреоны</v>
      </c>
      <c r="H17" s="27">
        <f>VLOOKUP(B17,ИСХОДНИК!A:N,8,FALSE())</f>
        <v>40</v>
      </c>
      <c r="I17" s="27" t="str">
        <f>VLOOKUP(B17,ИСХОДНИК!A:N,9,FALSE())</f>
        <v xml:space="preserve"> -50…150</v>
      </c>
      <c r="J17" s="27" t="s">
        <v>229</v>
      </c>
      <c r="K17" s="25" t="str">
        <f>VLOOKUP(B17,ИСХОДНИК!A:O,15,FALSE())</f>
        <v>U6 PL40R</v>
      </c>
      <c r="L17" s="28">
        <f>VLOOKUP(B17,ИСХОДНИК!A:N,13,FALSE())</f>
        <v>160</v>
      </c>
      <c r="M17" s="28">
        <f>VLOOKUP(B17,ИСХОДНИК!A:N,14,FALSE())</f>
        <v>192</v>
      </c>
      <c r="N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4" ht="23.25" customHeight="1" thickBot="1">
      <c r="B18" s="237" t="s">
        <v>235</v>
      </c>
      <c r="C18" s="237"/>
    </row>
    <row r="19" spans="2:14" ht="19.5" customHeight="1" thickBot="1">
      <c r="B19" s="231" t="s">
        <v>963</v>
      </c>
      <c r="C19" s="229" t="s">
        <v>993</v>
      </c>
      <c r="D19" s="229"/>
      <c r="E19" s="229"/>
      <c r="F19" s="229"/>
      <c r="G19" s="87" t="s">
        <v>236</v>
      </c>
    </row>
    <row r="20" spans="2:14" ht="19.5" customHeight="1" thickBot="1">
      <c r="B20" s="231"/>
      <c r="C20" s="230" t="s">
        <v>988</v>
      </c>
      <c r="D20" s="230"/>
      <c r="E20" s="230"/>
      <c r="F20" s="230"/>
      <c r="G20" s="88" t="s">
        <v>236</v>
      </c>
    </row>
    <row r="21" spans="2:14" ht="19.5" customHeight="1" thickBot="1">
      <c r="B21" s="231"/>
      <c r="C21" s="232" t="s">
        <v>241</v>
      </c>
      <c r="D21" s="232"/>
      <c r="E21" s="232"/>
      <c r="F21" s="232"/>
      <c r="G21" s="89" t="s">
        <v>236</v>
      </c>
    </row>
    <row r="22" spans="2:14" ht="19.5" customHeight="1" thickBot="1">
      <c r="B22" s="231" t="s">
        <v>964</v>
      </c>
      <c r="C22" s="229" t="s">
        <v>994</v>
      </c>
      <c r="D22" s="229"/>
      <c r="E22" s="229"/>
      <c r="F22" s="229"/>
      <c r="G22" s="87" t="s">
        <v>236</v>
      </c>
    </row>
    <row r="23" spans="2:14" ht="19.5" customHeight="1" thickBot="1">
      <c r="B23" s="231"/>
      <c r="C23" s="230" t="s">
        <v>237</v>
      </c>
      <c r="D23" s="230"/>
      <c r="E23" s="230"/>
      <c r="F23" s="230"/>
      <c r="G23" s="88" t="s">
        <v>236</v>
      </c>
    </row>
    <row r="24" spans="2:14" ht="19.5" customHeight="1" thickBot="1">
      <c r="B24" s="231"/>
      <c r="C24" s="232" t="s">
        <v>239</v>
      </c>
      <c r="D24" s="232"/>
      <c r="E24" s="232"/>
      <c r="F24" s="232"/>
      <c r="G24" s="89" t="s">
        <v>236</v>
      </c>
    </row>
    <row r="25" spans="2:14" ht="19.5" customHeight="1" thickBot="1">
      <c r="B25" s="231" t="s">
        <v>225</v>
      </c>
      <c r="C25" s="229" t="s">
        <v>989</v>
      </c>
      <c r="D25" s="229"/>
      <c r="E25" s="229"/>
      <c r="F25" s="229"/>
      <c r="G25" s="87" t="s">
        <v>236</v>
      </c>
    </row>
    <row r="26" spans="2:14" ht="19.5" customHeight="1">
      <c r="B26" s="231"/>
      <c r="C26" s="230" t="s">
        <v>237</v>
      </c>
      <c r="D26" s="230"/>
      <c r="E26" s="230"/>
      <c r="F26" s="230"/>
      <c r="G26" s="88" t="s">
        <v>238</v>
      </c>
    </row>
    <row r="27" spans="2:14" ht="19.5" customHeight="1">
      <c r="B27" s="231"/>
      <c r="C27" s="232" t="s">
        <v>239</v>
      </c>
      <c r="D27" s="232"/>
      <c r="E27" s="232"/>
      <c r="F27" s="232"/>
      <c r="G27" s="89" t="s">
        <v>238</v>
      </c>
    </row>
    <row r="28" spans="2:14" ht="19.5" customHeight="1">
      <c r="B28" s="231" t="s">
        <v>230</v>
      </c>
      <c r="C28" s="229" t="s">
        <v>990</v>
      </c>
      <c r="D28" s="229"/>
      <c r="E28" s="229"/>
      <c r="F28" s="229"/>
      <c r="G28" s="87" t="s">
        <v>236</v>
      </c>
    </row>
    <row r="29" spans="2:14" ht="19.5" customHeight="1">
      <c r="B29" s="231"/>
      <c r="C29" s="233" t="s">
        <v>237</v>
      </c>
      <c r="D29" s="233"/>
      <c r="E29" s="233"/>
      <c r="F29" s="233"/>
      <c r="G29" s="88" t="s">
        <v>238</v>
      </c>
    </row>
    <row r="30" spans="2:14" ht="19.5" customHeight="1">
      <c r="B30" s="231"/>
      <c r="C30" s="234" t="s">
        <v>239</v>
      </c>
      <c r="D30" s="234"/>
      <c r="E30" s="234"/>
      <c r="F30" s="234"/>
      <c r="G30" s="89" t="s">
        <v>238</v>
      </c>
    </row>
    <row r="31" spans="2:14" ht="19.5" customHeight="1">
      <c r="B31" s="231" t="s">
        <v>231</v>
      </c>
      <c r="C31" s="229" t="s">
        <v>991</v>
      </c>
      <c r="D31" s="229"/>
      <c r="E31" s="229"/>
      <c r="F31" s="229"/>
      <c r="G31" s="87" t="s">
        <v>236</v>
      </c>
    </row>
    <row r="32" spans="2:14" ht="19.5" customHeight="1">
      <c r="B32" s="231"/>
      <c r="C32" s="235" t="s">
        <v>240</v>
      </c>
      <c r="D32" s="235"/>
      <c r="E32" s="235"/>
      <c r="F32" s="235"/>
      <c r="G32" s="88" t="s">
        <v>236</v>
      </c>
    </row>
    <row r="33" spans="2:7" ht="19.5" customHeight="1">
      <c r="B33" s="231"/>
      <c r="C33" s="234" t="s">
        <v>241</v>
      </c>
      <c r="D33" s="234"/>
      <c r="E33" s="234"/>
      <c r="F33" s="234"/>
      <c r="G33" s="89" t="s">
        <v>236</v>
      </c>
    </row>
    <row r="34" spans="2:7" ht="19.5" customHeight="1">
      <c r="B34" s="231" t="s">
        <v>233</v>
      </c>
      <c r="C34" s="229" t="s">
        <v>992</v>
      </c>
      <c r="D34" s="229"/>
      <c r="E34" s="229"/>
      <c r="F34" s="229"/>
      <c r="G34" s="87" t="s">
        <v>236</v>
      </c>
    </row>
    <row r="35" spans="2:7" ht="19.5" customHeight="1">
      <c r="B35" s="231"/>
      <c r="C35" s="233" t="s">
        <v>242</v>
      </c>
      <c r="D35" s="233"/>
      <c r="E35" s="233"/>
      <c r="F35" s="233"/>
      <c r="G35" s="88" t="s">
        <v>236</v>
      </c>
    </row>
    <row r="36" spans="2:7" ht="19.5" customHeight="1">
      <c r="B36" s="231"/>
      <c r="C36" s="234" t="s">
        <v>241</v>
      </c>
      <c r="D36" s="234"/>
      <c r="E36" s="234"/>
      <c r="F36" s="234"/>
      <c r="G36" s="89" t="s">
        <v>236</v>
      </c>
    </row>
  </sheetData>
  <mergeCells count="38">
    <mergeCell ref="B3:H3"/>
    <mergeCell ref="B10:B11"/>
    <mergeCell ref="C10:C11"/>
    <mergeCell ref="D10:D11"/>
    <mergeCell ref="E10:F10"/>
    <mergeCell ref="G10:G11"/>
    <mergeCell ref="H10:H11"/>
    <mergeCell ref="N10:N11"/>
    <mergeCell ref="B18:C18"/>
    <mergeCell ref="B25:B27"/>
    <mergeCell ref="C25:F25"/>
    <mergeCell ref="C26:F26"/>
    <mergeCell ref="C27:F27"/>
    <mergeCell ref="I10:I11"/>
    <mergeCell ref="J10:J11"/>
    <mergeCell ref="K10:K11"/>
    <mergeCell ref="L10:L11"/>
    <mergeCell ref="M10:M11"/>
    <mergeCell ref="B22:B24"/>
    <mergeCell ref="C22:F22"/>
    <mergeCell ref="C23:F23"/>
    <mergeCell ref="C24:F24"/>
    <mergeCell ref="C19:F19"/>
    <mergeCell ref="C20:F20"/>
    <mergeCell ref="B19:B21"/>
    <mergeCell ref="C21:F21"/>
    <mergeCell ref="B34:B36"/>
    <mergeCell ref="C34:F34"/>
    <mergeCell ref="C35:F35"/>
    <mergeCell ref="C36:F36"/>
    <mergeCell ref="B28:B30"/>
    <mergeCell ref="C28:F28"/>
    <mergeCell ref="C29:F29"/>
    <mergeCell ref="C30:F30"/>
    <mergeCell ref="B31:B33"/>
    <mergeCell ref="C31:F31"/>
    <mergeCell ref="C32:F32"/>
    <mergeCell ref="C33:F33"/>
  </mergeCells>
  <hyperlinks>
    <hyperlink ref="B7" r:id="rId1" xr:uid="{8A95E4C7-6A85-4031-BC9A-A7EF0705978A}"/>
    <hyperlink ref="B8" r:id="rId2" xr:uid="{A1CFE463-2690-48EB-9FDD-26EBF6AD6CB9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P21"/>
  <sheetViews>
    <sheetView showGridLines="0" topLeftCell="A10" zoomScale="140" zoomScaleNormal="140" workbookViewId="0">
      <selection activeCell="C11" sqref="C11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14.42578125" customWidth="1"/>
    <col min="4" max="4" width="13.28515625" customWidth="1"/>
    <col min="5" max="5" width="23.85546875" customWidth="1"/>
    <col min="6" max="6" width="9" customWidth="1"/>
    <col min="7" max="7" width="15.42578125" customWidth="1"/>
    <col min="8" max="8" width="11" customWidth="1"/>
    <col min="9" max="9" width="17.42578125" customWidth="1"/>
    <col min="10" max="11" width="17.42578125" hidden="1" customWidth="1"/>
    <col min="12" max="12" width="12.28515625" customWidth="1"/>
    <col min="13" max="13" width="17.5703125" customWidth="1"/>
    <col min="14" max="14" width="11.28515625" customWidth="1"/>
    <col min="15" max="15" width="4.7109375" customWidth="1"/>
  </cols>
  <sheetData>
    <row r="1" spans="1:15" ht="11.25" customHeight="1"/>
    <row r="2" spans="1:15" ht="18" customHeight="1">
      <c r="B2" s="3" t="s">
        <v>243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</row>
    <row r="3" spans="1:15" ht="79.5" customHeight="1">
      <c r="B3" s="223" t="s">
        <v>244</v>
      </c>
      <c r="C3" s="223"/>
      <c r="D3" s="223"/>
      <c r="E3" s="223"/>
      <c r="F3" s="223"/>
      <c r="G3" s="223"/>
      <c r="H3" s="223"/>
      <c r="I3" s="40"/>
      <c r="J3" s="40"/>
      <c r="K3" s="40"/>
      <c r="L3" s="40"/>
      <c r="M3" s="40"/>
      <c r="N3" s="40"/>
      <c r="O3" s="9"/>
    </row>
    <row r="4" spans="1:15" ht="9.75" customHeight="1">
      <c r="B4" s="10" t="s">
        <v>2</v>
      </c>
      <c r="C4" s="11" t="s">
        <v>3</v>
      </c>
      <c r="D4" s="13"/>
      <c r="E4" s="14"/>
      <c r="F4" s="14"/>
      <c r="G4" s="54"/>
      <c r="H4" s="40"/>
      <c r="I4" s="40"/>
      <c r="J4" s="40"/>
      <c r="K4" s="40"/>
      <c r="L4" s="40"/>
      <c r="M4" s="40"/>
      <c r="N4" s="40"/>
      <c r="O4" s="9"/>
    </row>
    <row r="5" spans="1:15" ht="10.5" customHeight="1">
      <c r="B5" s="200" t="s">
        <v>4</v>
      </c>
      <c r="C5" s="11" t="s">
        <v>5</v>
      </c>
      <c r="D5" s="13"/>
      <c r="E5" s="14"/>
      <c r="F5" s="14"/>
      <c r="G5" s="54"/>
      <c r="H5" s="40"/>
      <c r="I5" s="40"/>
      <c r="J5" s="40"/>
      <c r="K5" s="40"/>
      <c r="L5" s="40"/>
      <c r="M5" s="40"/>
      <c r="N5" s="40"/>
      <c r="O5" s="9"/>
    </row>
    <row r="6" spans="1:15" ht="11.25" customHeight="1">
      <c r="B6" s="16" t="s">
        <v>6</v>
      </c>
      <c r="C6" s="11" t="s">
        <v>7</v>
      </c>
      <c r="D6" s="13"/>
      <c r="E6" s="14"/>
      <c r="F6" s="14"/>
      <c r="G6" s="54"/>
      <c r="H6" s="40"/>
      <c r="I6" s="40"/>
      <c r="J6" s="40"/>
      <c r="K6" s="40"/>
      <c r="L6" s="40"/>
      <c r="M6" s="40"/>
      <c r="N6" s="40"/>
      <c r="O6" s="9"/>
    </row>
    <row r="7" spans="1:15" ht="15" customHeight="1">
      <c r="B7" s="204" t="s">
        <v>8</v>
      </c>
      <c r="C7" s="17"/>
      <c r="D7" s="17"/>
      <c r="E7" s="15"/>
      <c r="F7" s="15"/>
      <c r="G7" s="54"/>
      <c r="H7" s="40"/>
      <c r="I7" s="40"/>
      <c r="J7" s="40"/>
      <c r="K7" s="40"/>
      <c r="L7" s="40"/>
      <c r="M7" s="40"/>
      <c r="N7" s="40"/>
      <c r="O7" s="9"/>
    </row>
    <row r="8" spans="1:15" ht="15" customHeight="1">
      <c r="A8" s="114"/>
      <c r="B8" s="202" t="s">
        <v>343</v>
      </c>
      <c r="C8" s="130"/>
      <c r="D8" s="131"/>
      <c r="E8" s="203"/>
      <c r="F8" s="203"/>
      <c r="G8" s="54"/>
      <c r="H8" s="40"/>
      <c r="I8" s="40"/>
      <c r="J8" s="40"/>
      <c r="K8" s="40"/>
      <c r="L8" s="40"/>
      <c r="M8" s="40"/>
      <c r="N8" s="40"/>
      <c r="O8" s="9"/>
    </row>
    <row r="9" spans="1:15" ht="10.5" customHeight="1">
      <c r="B9" s="73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/>
    </row>
    <row r="10" spans="1:15" ht="36.75" customHeight="1">
      <c r="B10" s="21" t="s">
        <v>10</v>
      </c>
      <c r="C10" s="21" t="s">
        <v>11</v>
      </c>
      <c r="D10" s="21" t="s">
        <v>245</v>
      </c>
      <c r="E10" s="21" t="s">
        <v>13</v>
      </c>
      <c r="F10" s="21" t="s">
        <v>14</v>
      </c>
      <c r="G10" s="21" t="s">
        <v>15</v>
      </c>
      <c r="H10" s="21" t="s">
        <v>83</v>
      </c>
      <c r="I10" s="21" t="s">
        <v>17</v>
      </c>
      <c r="J10" s="45" t="s">
        <v>246</v>
      </c>
      <c r="K10" s="45" t="s">
        <v>18</v>
      </c>
      <c r="L10" s="45" t="s">
        <v>19</v>
      </c>
      <c r="M10" s="21" t="s">
        <v>20</v>
      </c>
      <c r="N10" s="21" t="s">
        <v>21</v>
      </c>
      <c r="O10" s="55" t="s">
        <v>22</v>
      </c>
    </row>
    <row r="11" spans="1:15" ht="28.5" customHeight="1">
      <c r="B11" s="23" t="s">
        <v>247</v>
      </c>
      <c r="C11" s="24" t="str">
        <f>VLOOKUP(B11,ИСХОДНИК!A:P,5,FALSE())</f>
        <v>EVRAT 10</v>
      </c>
      <c r="D11" s="25" t="s">
        <v>248</v>
      </c>
      <c r="E11" s="26" t="str">
        <f>VLOOKUP(B11,ИСХОДНИК!A:P,11,FALSE())</f>
        <v>Фланец. Ответные фланцы под сварку DIN</v>
      </c>
      <c r="F11" s="25">
        <f>VLOOKUP(B11,ИСХОДНИК!A:P,7,FALSE())</f>
        <v>10</v>
      </c>
      <c r="G11" s="27" t="str">
        <f>VLOOKUP(B11,ИСХОДНИК!A:P,10,FALSE())</f>
        <v>R717 и фреоны</v>
      </c>
      <c r="H11" s="27">
        <f>VLOOKUP(B11,ИСХОДНИК!A:P,8,FALSE())</f>
        <v>40</v>
      </c>
      <c r="I11" s="27" t="str">
        <f>VLOOKUP(B11,ИСХОДНИК!A:P,9,FALSE())</f>
        <v xml:space="preserve"> -45…105</v>
      </c>
      <c r="J11" s="90">
        <v>0</v>
      </c>
      <c r="K11" s="27"/>
      <c r="L11" s="25" t="str">
        <f>VLOOKUP(B11,ИСХОДНИК!A:P,15,FALSE())</f>
        <v>U6 PL40R</v>
      </c>
      <c r="M11" s="28">
        <f>VLOOKUP(B11,ИСХОДНИК!A:P,13,FALSE())</f>
        <v>310</v>
      </c>
      <c r="N11" s="28">
        <f>VLOOKUP(B11,ИСХОДНИК!A:P,14,FALSE())</f>
        <v>372</v>
      </c>
      <c r="O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1:15" ht="28.5" customHeight="1">
      <c r="B12" s="23" t="s">
        <v>249</v>
      </c>
      <c r="C12" s="24" t="str">
        <f>VLOOKUP(B12,ИСХОДНИК!A:P,5,FALSE())</f>
        <v>EVRAT 15</v>
      </c>
      <c r="D12" s="25" t="s">
        <v>248</v>
      </c>
      <c r="E12" s="26" t="str">
        <f>VLOOKUP(B12,ИСХОДНИК!A:P,11,FALSE())</f>
        <v>Фланец. Ответные фланцы под сварку DIN</v>
      </c>
      <c r="F12" s="25">
        <f>VLOOKUP(B12,ИСХОДНИК!A:P,7,FALSE())</f>
        <v>15</v>
      </c>
      <c r="G12" s="27" t="str">
        <f>VLOOKUP(B12,ИСХОДНИК!A:P,10,FALSE())</f>
        <v>R717 и фреоны</v>
      </c>
      <c r="H12" s="27">
        <f>VLOOKUP(B12,ИСХОДНИК!A:P,8,FALSE())</f>
        <v>40</v>
      </c>
      <c r="I12" s="27" t="str">
        <f>VLOOKUP(B12,ИСХОДНИК!A:P,9,FALSE())</f>
        <v xml:space="preserve"> -45…105</v>
      </c>
      <c r="J12" s="27">
        <v>0</v>
      </c>
      <c r="K12" s="27"/>
      <c r="L12" s="25" t="str">
        <f>VLOOKUP(B12,ИСХОДНИК!A:P,15,FALSE())</f>
        <v>U6 PL40R</v>
      </c>
      <c r="M12" s="28">
        <f>VLOOKUP(B12,ИСХОДНИК!A:P,13,FALSE())</f>
        <v>310</v>
      </c>
      <c r="N12" s="28">
        <f>VLOOKUP(B12,ИСХОДНИК!A:P,14,FALSE())</f>
        <v>372</v>
      </c>
      <c r="O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1:15" ht="28.5" customHeight="1">
      <c r="B13" s="23" t="s">
        <v>250</v>
      </c>
      <c r="C13" s="24" t="str">
        <f>VLOOKUP(B13,ИСХОДНИК!A:P,5,FALSE())</f>
        <v>EVRA 20</v>
      </c>
      <c r="D13" s="25" t="s">
        <v>248</v>
      </c>
      <c r="E13" s="26" t="str">
        <f>VLOOKUP(B13,ИСХОДНИК!A:P,11,FALSE())</f>
        <v>Фланец. Ответные фланцы под сварку DIN</v>
      </c>
      <c r="F13" s="25">
        <f>VLOOKUP(B13,ИСХОДНИК!A:P,7,FALSE())</f>
        <v>20</v>
      </c>
      <c r="G13" s="27" t="str">
        <f>VLOOKUP(B13,ИСХОДНИК!A:P,10,FALSE())</f>
        <v>R717 и фреоны</v>
      </c>
      <c r="H13" s="27">
        <f>VLOOKUP(B13,ИСХОДНИК!A:P,8,FALSE())</f>
        <v>40</v>
      </c>
      <c r="I13" s="27" t="str">
        <f>VLOOKUP(B13,ИСХОДНИК!A:P,9,FALSE())</f>
        <v xml:space="preserve"> -45…105</v>
      </c>
      <c r="J13" s="27">
        <v>0.2</v>
      </c>
      <c r="K13" s="27"/>
      <c r="L13" s="25" t="str">
        <f>VLOOKUP(B13,ИСХОДНИК!A:P,15,FALSE())</f>
        <v>U6 PL40R</v>
      </c>
      <c r="M13" s="28">
        <f>VLOOKUP(B13,ИСХОДНИК!A:P,13,FALSE())</f>
        <v>355</v>
      </c>
      <c r="N13" s="28">
        <f>VLOOKUP(B13,ИСХОДНИК!A:P,14,FALSE())</f>
        <v>426</v>
      </c>
      <c r="O13" s="29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1:15" ht="28.5" customHeight="1">
      <c r="B14" s="23" t="s">
        <v>251</v>
      </c>
      <c r="C14" s="24" t="str">
        <f>VLOOKUP(B14,ИСХОДНИК!A:P,5,FALSE())</f>
        <v>EVRA 25</v>
      </c>
      <c r="D14" s="25" t="s">
        <v>248</v>
      </c>
      <c r="E14" s="26" t="str">
        <f>VLOOKUP(B14,ИСХОДНИК!A:P,11,FALSE())</f>
        <v>Фланец. Ответные фланцы под сварку DIN</v>
      </c>
      <c r="F14" s="25">
        <f>VLOOKUP(B14,ИСХОДНИК!A:P,7,FALSE())</f>
        <v>25</v>
      </c>
      <c r="G14" s="27" t="str">
        <f>VLOOKUP(B14,ИСХОДНИК!A:P,10,FALSE())</f>
        <v>R717 и фреоны</v>
      </c>
      <c r="H14" s="27">
        <f>VLOOKUP(B14,ИСХОДНИК!A:P,8,FALSE())</f>
        <v>40</v>
      </c>
      <c r="I14" s="27" t="str">
        <f>VLOOKUP(B14,ИСХОДНИК!A:P,9,FALSE())</f>
        <v xml:space="preserve"> -45…105</v>
      </c>
      <c r="J14" s="27">
        <v>0.2</v>
      </c>
      <c r="K14" s="27"/>
      <c r="L14" s="25" t="str">
        <f>VLOOKUP(B14,ИСХОДНИК!A:P,15,FALSE())</f>
        <v>U6 PL40R</v>
      </c>
      <c r="M14" s="28">
        <f>VLOOKUP(B14,ИСХОДНИК!A:P,13,FALSE())</f>
        <v>355</v>
      </c>
      <c r="N14" s="28">
        <f>VLOOKUP(B14,ИСХОДНИК!A:P,14,FALSE())</f>
        <v>426</v>
      </c>
      <c r="O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5" ht="28.5" customHeight="1">
      <c r="B15" s="23" t="s">
        <v>252</v>
      </c>
      <c r="C15" s="24" t="str">
        <f>VLOOKUP(B15,ИСХОДНИК!A:P,5,FALSE())</f>
        <v>EVRA 32</v>
      </c>
      <c r="D15" s="25" t="s">
        <v>253</v>
      </c>
      <c r="E15" s="26" t="str">
        <f>VLOOKUP(B15,ИСХОДНИК!A:P,11,FALSE())</f>
        <v>Фланец. Ответные фланцы под сварку DIN</v>
      </c>
      <c r="F15" s="25">
        <f>VLOOKUP(B15,ИСХОДНИК!A:P,7,FALSE())</f>
        <v>32</v>
      </c>
      <c r="G15" s="27" t="str">
        <f>VLOOKUP(B15,ИСХОДНИК!A:P,10,FALSE())</f>
        <v>R717 и фреоны</v>
      </c>
      <c r="H15" s="27">
        <f>VLOOKUP(B15,ИСХОДНИК!A:P,8,FALSE())</f>
        <v>40</v>
      </c>
      <c r="I15" s="27" t="str">
        <f>VLOOKUP(B15,ИСХОДНИК!A:P,9,FALSE())</f>
        <v xml:space="preserve"> -45…105</v>
      </c>
      <c r="J15" s="27">
        <v>0.2</v>
      </c>
      <c r="K15" s="27"/>
      <c r="L15" s="25" t="str">
        <f>VLOOKUP(B15,ИСХОДНИК!A:P,15,FALSE())</f>
        <v>U6 PL40R</v>
      </c>
      <c r="M15" s="28">
        <f>VLOOKUP(B15,ИСХОДНИК!A:P,13,FALSE())</f>
        <v>480</v>
      </c>
      <c r="N15" s="28">
        <f>VLOOKUP(B15,ИСХОДНИК!A:P,14,FALSE())</f>
        <v>576</v>
      </c>
      <c r="O15" s="29" t="str">
        <f>IF(VLOOKUP(B15,ИСХОДНИК!A:R,18,FALSE())=1,ИСХОДНИК!$T$2,IF(VLOOKUP(B15,ИСХОДНИК!A:R,18,FALSE())=2,ИСХОДНИК!$T$3,IF(VLOOKUP(B15,ИСХОДНИК!A:R,18,FALSE())=3,ИСХОДНИК!$T$4)))</f>
        <v>●</v>
      </c>
    </row>
    <row r="16" spans="1:15" ht="28.5" customHeight="1">
      <c r="B16" s="23" t="s">
        <v>254</v>
      </c>
      <c r="C16" s="24" t="str">
        <f>VLOOKUP(B16,ИСХОДНИК!A:P,5,FALSE())</f>
        <v>EVRA 40</v>
      </c>
      <c r="D16" s="25" t="s">
        <v>253</v>
      </c>
      <c r="E16" s="26" t="str">
        <f>VLOOKUP(B16,ИСХОДНИК!A:P,11,FALSE())</f>
        <v>Фланец. Ответные фланцы под сварку DIN</v>
      </c>
      <c r="F16" s="25">
        <f>VLOOKUP(B16,ИСХОДНИК!A:P,7,FALSE())</f>
        <v>40</v>
      </c>
      <c r="G16" s="27" t="str">
        <f>VLOOKUP(B16,ИСХОДНИК!A:P,10,FALSE())</f>
        <v>R717 и фреоны</v>
      </c>
      <c r="H16" s="27">
        <f>VLOOKUP(B16,ИСХОДНИК!A:P,8,FALSE())</f>
        <v>40</v>
      </c>
      <c r="I16" s="27" t="str">
        <f>VLOOKUP(B16,ИСХОДНИК!A:P,9,FALSE())</f>
        <v xml:space="preserve"> -45…105</v>
      </c>
      <c r="J16" s="27">
        <v>0.2</v>
      </c>
      <c r="K16" s="27"/>
      <c r="L16" s="25" t="str">
        <f>VLOOKUP(B16,ИСХОДНИК!A:P,15,FALSE())</f>
        <v>U6 PL40R</v>
      </c>
      <c r="M16" s="28">
        <f>VLOOKUP(B16,ИСХОДНИК!A:P,13,FALSE())</f>
        <v>500</v>
      </c>
      <c r="N16" s="28">
        <f>VLOOKUP(B16,ИСХОДНИК!A:P,14,FALSE())</f>
        <v>600</v>
      </c>
      <c r="O16" s="29" t="str">
        <f>IF(VLOOKUP(B16,ИСХОДНИК!A:R,18,FALSE())=1,ИСХОДНИК!$T$2,IF(VLOOKUP(B16,ИСХОДНИК!A:R,18,FALSE())=2,ИСХОДНИК!$T$3,IF(VLOOKUP(B16,ИСХОДНИК!A:R,18,FALSE())=3,ИСХОДНИК!$T$4)))</f>
        <v>●</v>
      </c>
    </row>
    <row r="17" spans="2:16" ht="28.5" customHeight="1">
      <c r="B17" s="23" t="s">
        <v>255</v>
      </c>
      <c r="C17" s="24" t="str">
        <f>VLOOKUP(B17,ИСХОДНИК!A:P,5,FALSE())</f>
        <v>EVRA 50</v>
      </c>
      <c r="D17" s="25" t="s">
        <v>253</v>
      </c>
      <c r="E17" s="26" t="str">
        <f>VLOOKUP(B17,ИСХОДНИК!A:P,11,FALSE())</f>
        <v>Фланец. Ответные фланцы под сварку DIN</v>
      </c>
      <c r="F17" s="25">
        <f>VLOOKUP(B17,ИСХОДНИК!A:P,7,FALSE())</f>
        <v>50</v>
      </c>
      <c r="G17" s="27" t="str">
        <f>VLOOKUP(B17,ИСХОДНИК!A:P,10,FALSE())</f>
        <v>R717 и фреоны</v>
      </c>
      <c r="H17" s="27">
        <f>VLOOKUP(B17,ИСХОДНИК!A:P,8,FALSE())</f>
        <v>40</v>
      </c>
      <c r="I17" s="27" t="str">
        <f>VLOOKUP(B17,ИСХОДНИК!A:P,9,FALSE())</f>
        <v xml:space="preserve"> -45…105</v>
      </c>
      <c r="J17" s="27">
        <v>0.2</v>
      </c>
      <c r="K17" s="27"/>
      <c r="L17" s="25" t="str">
        <f>VLOOKUP(B17,ИСХОДНИК!A:P,15,FALSE())</f>
        <v>U6 PL40R</v>
      </c>
      <c r="M17" s="28">
        <f>VLOOKUP(B17,ИСХОДНИК!A:P,13,FALSE())</f>
        <v>550</v>
      </c>
      <c r="N17" s="28">
        <f>VLOOKUP(B17,ИСХОДНИК!A:P,14,FALSE())</f>
        <v>660</v>
      </c>
      <c r="O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6">
      <c r="B18" s="91" t="s">
        <v>256</v>
      </c>
      <c r="C18" s="92"/>
      <c r="D18" s="92"/>
      <c r="E18" s="93"/>
      <c r="F18" s="92"/>
      <c r="G18" s="94"/>
      <c r="H18" s="94"/>
      <c r="I18" s="94"/>
      <c r="J18" s="94"/>
      <c r="K18" s="94"/>
      <c r="L18" s="92"/>
      <c r="M18" s="95"/>
      <c r="N18" s="95"/>
      <c r="O18" s="96"/>
      <c r="P18" s="97"/>
    </row>
    <row r="19" spans="2:16" ht="23.25" customHeight="1">
      <c r="B19" s="98" t="s">
        <v>257</v>
      </c>
    </row>
    <row r="20" spans="2:16" ht="33">
      <c r="B20" s="21" t="s">
        <v>10</v>
      </c>
      <c r="C20" s="21" t="s">
        <v>11</v>
      </c>
      <c r="D20" s="21" t="s">
        <v>258</v>
      </c>
      <c r="E20" s="21" t="s">
        <v>258</v>
      </c>
      <c r="F20" s="21" t="s">
        <v>259</v>
      </c>
      <c r="G20" s="21" t="s">
        <v>260</v>
      </c>
      <c r="H20" s="21" t="s">
        <v>261</v>
      </c>
      <c r="I20" s="21" t="s">
        <v>262</v>
      </c>
      <c r="J20" s="21" t="s">
        <v>20</v>
      </c>
      <c r="K20" s="21" t="s">
        <v>21</v>
      </c>
      <c r="L20" s="21" t="s">
        <v>19</v>
      </c>
      <c r="M20" s="21" t="s">
        <v>20</v>
      </c>
      <c r="N20" s="21" t="s">
        <v>21</v>
      </c>
      <c r="O20" s="46" t="s">
        <v>22</v>
      </c>
    </row>
    <row r="21" spans="2:16" ht="22.5" customHeight="1">
      <c r="B21" s="56" t="s">
        <v>263</v>
      </c>
      <c r="C21" s="24" t="s">
        <v>264</v>
      </c>
      <c r="D21" s="79">
        <v>220</v>
      </c>
      <c r="E21" s="79">
        <v>220</v>
      </c>
      <c r="F21" s="79">
        <v>50</v>
      </c>
      <c r="G21" s="100" t="s">
        <v>265</v>
      </c>
      <c r="H21" s="79">
        <v>10</v>
      </c>
      <c r="I21" s="79" t="s">
        <v>266</v>
      </c>
      <c r="J21" s="79">
        <v>39</v>
      </c>
      <c r="K21" s="79">
        <v>46.8</v>
      </c>
      <c r="L21" s="25" t="str">
        <f>VLOOKUP(B21,ИСХОДНИК!A:P,15,FALSE())</f>
        <v>U6 PL40R</v>
      </c>
      <c r="M21" s="28">
        <f>VLOOKUP(B21,ИСХОДНИК!A:P,13,FALSE())</f>
        <v>35</v>
      </c>
      <c r="N21" s="28">
        <f>VLOOKUP(B21,ИСХОДНИК!A:P,14,FALSE())</f>
        <v>42</v>
      </c>
      <c r="O21" s="29" t="str">
        <f>IF(VLOOKUP(B21,ИСХОДНИК!A:R,18,FALSE())=1,ИСХОДНИК!$T$2,IF(VLOOKUP(B21,ИСХОДНИК!A:R,18,FALSE())=2,ИСХОДНИК!$T$3,IF(VLOOKUP(B21,ИСХОДНИК!A:R,18,FALSE())=3,ИСХОДНИК!$T$4)))</f>
        <v>●</v>
      </c>
    </row>
  </sheetData>
  <mergeCells count="1">
    <mergeCell ref="B3:H3"/>
  </mergeCells>
  <hyperlinks>
    <hyperlink ref="B7" r:id="rId1" xr:uid="{C88D0AC5-203A-4CD9-93CE-72F3F07A96C5}"/>
    <hyperlink ref="B8" r:id="rId2" xr:uid="{0FFB5331-48AF-4B32-97E5-B0761D6F3649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P24"/>
  <sheetViews>
    <sheetView showGridLines="0" topLeftCell="A7" zoomScale="140" zoomScaleNormal="140" workbookViewId="0">
      <selection activeCell="I11" sqref="I11"/>
    </sheetView>
  </sheetViews>
  <sheetFormatPr defaultColWidth="9.28515625" defaultRowHeight="12.75"/>
  <cols>
    <col min="1" max="1" width="2.28515625" customWidth="1"/>
    <col min="2" max="2" width="15.5703125" style="1" customWidth="1"/>
    <col min="3" max="3" width="14.42578125" customWidth="1"/>
    <col min="4" max="4" width="25" customWidth="1"/>
    <col min="5" max="5" width="9.28515625" customWidth="1"/>
    <col min="6" max="6" width="20.42578125" customWidth="1"/>
    <col min="7" max="7" width="11.140625" customWidth="1"/>
    <col min="8" max="8" width="17.42578125" customWidth="1"/>
    <col min="9" max="9" width="16.85546875" bestFit="1" customWidth="1"/>
    <col min="10" max="10" width="10.42578125" customWidth="1"/>
    <col min="11" max="11" width="11.28515625" customWidth="1"/>
    <col min="12" max="12" width="4" customWidth="1"/>
  </cols>
  <sheetData>
    <row r="1" spans="1:16" ht="11.25" customHeight="1"/>
    <row r="2" spans="1:16" ht="18" customHeight="1">
      <c r="B2" s="3" t="s">
        <v>267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1:16" ht="51.75" customHeight="1">
      <c r="B3" s="223" t="s">
        <v>268</v>
      </c>
      <c r="C3" s="223"/>
      <c r="D3" s="223"/>
      <c r="E3" s="223"/>
      <c r="F3" s="223"/>
      <c r="G3" s="223"/>
      <c r="H3" s="40"/>
      <c r="I3" s="40"/>
      <c r="J3" s="40"/>
      <c r="K3" s="40"/>
      <c r="L3" s="9"/>
    </row>
    <row r="4" spans="1:16" ht="10.5" customHeight="1">
      <c r="B4" s="10" t="s">
        <v>2</v>
      </c>
      <c r="C4" s="11" t="s">
        <v>3</v>
      </c>
      <c r="D4" s="13"/>
      <c r="E4" s="14"/>
      <c r="F4" s="14"/>
      <c r="G4" s="54"/>
      <c r="H4" s="40"/>
      <c r="I4" s="40"/>
      <c r="J4" s="40"/>
      <c r="K4" s="40"/>
      <c r="L4" s="9"/>
    </row>
    <row r="5" spans="1:16" ht="10.5" customHeight="1">
      <c r="B5" s="200" t="s">
        <v>4</v>
      </c>
      <c r="C5" s="11" t="s">
        <v>5</v>
      </c>
      <c r="D5" s="13"/>
      <c r="E5" s="14"/>
      <c r="F5" s="14"/>
      <c r="G5" s="54"/>
      <c r="H5" s="40"/>
      <c r="I5" s="40"/>
      <c r="J5" s="40"/>
      <c r="K5" s="40"/>
      <c r="L5" s="9"/>
    </row>
    <row r="6" spans="1:16" ht="11.25" customHeight="1">
      <c r="B6" s="16" t="s">
        <v>6</v>
      </c>
      <c r="C6" s="11" t="s">
        <v>7</v>
      </c>
      <c r="D6" s="13"/>
      <c r="E6" s="14"/>
      <c r="F6" s="14"/>
      <c r="G6" s="54"/>
      <c r="H6" s="40"/>
      <c r="I6" s="40"/>
      <c r="J6" s="40"/>
      <c r="K6" s="40"/>
      <c r="L6" s="9"/>
    </row>
    <row r="7" spans="1:16" ht="15" customHeight="1">
      <c r="B7" s="204" t="s">
        <v>8</v>
      </c>
      <c r="C7" s="17"/>
      <c r="D7" s="17"/>
      <c r="E7" s="15"/>
      <c r="F7" s="15"/>
      <c r="G7" s="54"/>
      <c r="H7" s="40"/>
      <c r="I7" s="40"/>
      <c r="J7" s="40"/>
      <c r="K7" s="40"/>
      <c r="L7" s="9"/>
    </row>
    <row r="8" spans="1:16" ht="15" customHeight="1">
      <c r="A8" s="114"/>
      <c r="B8" s="202" t="s">
        <v>343</v>
      </c>
      <c r="C8" s="130"/>
      <c r="D8" s="131"/>
      <c r="E8" s="203"/>
      <c r="F8" s="203"/>
      <c r="G8" s="54"/>
      <c r="H8" s="40"/>
      <c r="I8" s="40"/>
      <c r="J8" s="40"/>
      <c r="K8" s="40"/>
      <c r="L8" s="9"/>
    </row>
    <row r="9" spans="1:16" ht="10.5" customHeight="1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86"/>
    </row>
    <row r="10" spans="1:16" ht="35.25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  <c r="P10" s="103"/>
    </row>
    <row r="11" spans="1:16" ht="27" customHeight="1">
      <c r="B11" s="56" t="s">
        <v>269</v>
      </c>
      <c r="C11" s="33" t="str">
        <f>VLOOKUP(B11,ИСХОДНИК!A:P,5,FALSE())</f>
        <v>PMLX 32</v>
      </c>
      <c r="D11" s="26" t="str">
        <f>VLOOKUP(B11,ИСХОДНИК!A:P,11,FALSE())</f>
        <v>Фланец. Ответные фланцы под сварку DIN</v>
      </c>
      <c r="E11" s="35">
        <f>VLOOKUP(B11,ИСХОДНИК!A:P,7,FALSE())</f>
        <v>32</v>
      </c>
      <c r="F11" s="27" t="str">
        <f>VLOOKUP(B11,ИСХОДНИК!A:P,10,FALSE())</f>
        <v>R717 и фреоны</v>
      </c>
      <c r="G11" s="27" t="str">
        <f>VLOOKUP(B11,ИСХОДНИК!A:P,8,FALSE())</f>
        <v>28 / 30</v>
      </c>
      <c r="H11" s="36" t="str">
        <f>VLOOKUP(B11,ИСХОДНИК!A:P,9,FALSE())</f>
        <v xml:space="preserve"> -45…120</v>
      </c>
      <c r="I11" s="35" t="str">
        <f>VLOOKUP(B11,ИСХОДНИК!A:P,15,FALSE())</f>
        <v>U6 PL40R-Project</v>
      </c>
      <c r="J11" s="28">
        <f>VLOOKUP(B11,ИСХОДНИК!A:P,13,FALSE())</f>
        <v>1550</v>
      </c>
      <c r="K11" s="28">
        <f>VLOOKUP(B11,ИСХОДНИК!A:P,14,FALSE())</f>
        <v>1860</v>
      </c>
      <c r="L11" s="38" t="str">
        <f>IF(VLOOKUP(B11,ИСХОДНИК!A:R,18,FALSE())=1,ИСХОДНИК!$T$2,IF(VLOOKUP(B11,ИСХОДНИК!A:R,18,FALSE())=2,ИСХОДНИК!$T$3,IF(VLOOKUP(B11,ИСХОДНИК!A:R,18,FALSE())=3,ИСХОДНИК!$T$4)))</f>
        <v>◑</v>
      </c>
    </row>
    <row r="12" spans="1:16" ht="27" customHeight="1">
      <c r="B12" s="23" t="s">
        <v>270</v>
      </c>
      <c r="C12" s="33" t="str">
        <f>VLOOKUP(B12,ИСХОДНИК!A:P,5,FALSE())</f>
        <v>PMLX 40</v>
      </c>
      <c r="D12" s="26" t="str">
        <f>VLOOKUP(B12,ИСХОДНИК!A:P,11,FALSE())</f>
        <v>Фланец. Ответные фланцы под сварку DIN</v>
      </c>
      <c r="E12" s="35">
        <f>VLOOKUP(B12,ИСХОДНИК!A:P,7,FALSE())</f>
        <v>40</v>
      </c>
      <c r="F12" s="27" t="str">
        <f>VLOOKUP(B12,ИСХОДНИК!A:P,10,FALSE())</f>
        <v>R717 и фреоны</v>
      </c>
      <c r="G12" s="27" t="str">
        <f>VLOOKUP(B12,ИСХОДНИК!A:P,8,FALSE())</f>
        <v>28 / 30</v>
      </c>
      <c r="H12" s="36" t="str">
        <f>VLOOKUP(B12,ИСХОДНИК!A:P,9,FALSE())</f>
        <v xml:space="preserve"> -45…120</v>
      </c>
      <c r="I12" s="35" t="str">
        <f>VLOOKUP(B12,ИСХОДНИК!A:P,15,FALSE())</f>
        <v>U6 PL40R-Project</v>
      </c>
      <c r="J12" s="28">
        <f>VLOOKUP(B12,ИСХОДНИК!A:P,13,FALSE())</f>
        <v>1600</v>
      </c>
      <c r="K12" s="28">
        <f>VLOOKUP(B12,ИСХОДНИК!A:P,14,FALSE())</f>
        <v>1920</v>
      </c>
      <c r="L12" s="38" t="str">
        <f>IF(VLOOKUP(B12,ИСХОДНИК!A:R,18,FALSE())=1,ИСХОДНИК!$T$2,IF(VLOOKUP(B12,ИСХОДНИК!A:R,18,FALSE())=2,ИСХОДНИК!$T$3,IF(VLOOKUP(B12,ИСХОДНИК!A:R,18,FALSE())=3,ИСХОДНИК!$T$4)))</f>
        <v>◑</v>
      </c>
    </row>
    <row r="13" spans="1:16" ht="27" customHeight="1">
      <c r="B13" s="23" t="s">
        <v>271</v>
      </c>
      <c r="C13" s="33" t="str">
        <f>VLOOKUP(B13,ИСХОДНИК!A:P,5,FALSE())</f>
        <v>PMLX 50</v>
      </c>
      <c r="D13" s="26" t="str">
        <f>VLOOKUP(B13,ИСХОДНИК!A:P,11,FALSE())</f>
        <v>Фланец. Ответные фланцы под сварку DIN</v>
      </c>
      <c r="E13" s="35">
        <f>VLOOKUP(B13,ИСХОДНИК!A:P,7,FALSE())</f>
        <v>50</v>
      </c>
      <c r="F13" s="27" t="str">
        <f>VLOOKUP(B13,ИСХОДНИК!A:P,10,FALSE())</f>
        <v>R717 и фреоны</v>
      </c>
      <c r="G13" s="27" t="str">
        <f>VLOOKUP(B13,ИСХОДНИК!A:P,8,FALSE())</f>
        <v>28 / 30</v>
      </c>
      <c r="H13" s="36" t="str">
        <f>VLOOKUP(B13,ИСХОДНИК!A:P,9,FALSE())</f>
        <v xml:space="preserve"> -45…120</v>
      </c>
      <c r="I13" s="35" t="str">
        <f>VLOOKUP(B13,ИСХОДНИК!A:P,15,FALSE())</f>
        <v>U6 PL40R-Project</v>
      </c>
      <c r="J13" s="28">
        <f>VLOOKUP(B13,ИСХОДНИК!A:P,13,FALSE())</f>
        <v>1700</v>
      </c>
      <c r="K13" s="28">
        <f>VLOOKUP(B13,ИСХОДНИК!A:P,14,FALSE())</f>
        <v>2040</v>
      </c>
      <c r="L13" s="37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1:16" ht="27" customHeight="1">
      <c r="B14" s="23" t="s">
        <v>272</v>
      </c>
      <c r="C14" s="33" t="str">
        <f>VLOOKUP(B14,ИСХОДНИК!A:P,5,FALSE())</f>
        <v>PMLX 65</v>
      </c>
      <c r="D14" s="26" t="str">
        <f>VLOOKUP(B14,ИСХОДНИК!A:P,11,FALSE())</f>
        <v>Фланец. Ответные фланцы под сварку DIN</v>
      </c>
      <c r="E14" s="35">
        <f>VLOOKUP(B14,ИСХОДНИК!A:P,7,FALSE())</f>
        <v>65</v>
      </c>
      <c r="F14" s="27" t="str">
        <f>VLOOKUP(B14,ИСХОДНИК!A:P,10,FALSE())</f>
        <v>R717 и фреоны</v>
      </c>
      <c r="G14" s="27" t="str">
        <f>VLOOKUP(B14,ИСХОДНИК!A:P,8,FALSE())</f>
        <v>28 / 30</v>
      </c>
      <c r="H14" s="36" t="str">
        <f>VLOOKUP(B14,ИСХОДНИК!A:P,9,FALSE())</f>
        <v xml:space="preserve"> -45…120</v>
      </c>
      <c r="I14" s="35" t="str">
        <f>VLOOKUP(B14,ИСХОДНИК!A:P,15,FALSE())</f>
        <v>U6 PL40R-Project</v>
      </c>
      <c r="J14" s="28">
        <f>VLOOKUP(B14,ИСХОДНИК!A:P,13,FALSE())</f>
        <v>1990</v>
      </c>
      <c r="K14" s="28">
        <f>VLOOKUP(B14,ИСХОДНИК!A:P,14,FALSE())</f>
        <v>2388</v>
      </c>
      <c r="L14" s="37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6" ht="27" customHeight="1">
      <c r="B15" s="23" t="s">
        <v>273</v>
      </c>
      <c r="C15" s="33" t="str">
        <f>VLOOKUP(B15,ИСХОДНИК!A:P,5,FALSE())</f>
        <v>PMLX 80</v>
      </c>
      <c r="D15" s="26" t="str">
        <f>VLOOKUP(B15,ИСХОДНИК!A:P,11,FALSE())</f>
        <v>Фланец. Ответные фланцы под сварку DIN</v>
      </c>
      <c r="E15" s="35">
        <f>VLOOKUP(B15,ИСХОДНИК!A:P,7,FALSE())</f>
        <v>80</v>
      </c>
      <c r="F15" s="27" t="str">
        <f>VLOOKUP(B15,ИСХОДНИК!A:P,10,FALSE())</f>
        <v>R717 и фреоны</v>
      </c>
      <c r="G15" s="27" t="str">
        <f>VLOOKUP(B15,ИСХОДНИК!A:P,8,FALSE())</f>
        <v>28 / 30</v>
      </c>
      <c r="H15" s="36" t="str">
        <f>VLOOKUP(B15,ИСХОДНИК!A:P,9,FALSE())</f>
        <v xml:space="preserve"> -45…120</v>
      </c>
      <c r="I15" s="35" t="str">
        <f>VLOOKUP(B15,ИСХОДНИК!A:P,15,FALSE())</f>
        <v>U6 PL40R-Project</v>
      </c>
      <c r="J15" s="28">
        <f>VLOOKUP(B15,ИСХОДНИК!A:P,13,FALSE())</f>
        <v>2900</v>
      </c>
      <c r="K15" s="28">
        <f>VLOOKUP(B15,ИСХОДНИК!A:P,14,FALSE())</f>
        <v>3480</v>
      </c>
      <c r="L15" s="37" t="str">
        <f>IF(VLOOKUP(B15,ИСХОДНИК!A:R,18,FALSE())=1,ИСХОДНИК!$T$2,IF(VLOOKUP(B15,ИСХОДНИК!A:R,18,FALSE())=2,ИСХОДНИК!$T$3,IF(VLOOKUP(B15,ИСХОДНИК!A:R,18,FALSE())=3,ИСХОДНИК!$T$4)))</f>
        <v>●</v>
      </c>
    </row>
    <row r="16" spans="1:16" ht="27" customHeight="1">
      <c r="B16" s="23" t="s">
        <v>274</v>
      </c>
      <c r="C16" s="24" t="str">
        <f>VLOOKUP(B16,ИСХОДНИК!A:P,5,FALSE())</f>
        <v>PMLX 100</v>
      </c>
      <c r="D16" s="26" t="str">
        <f>VLOOKUP(B16,ИСХОДНИК!A:P,11,FALSE())</f>
        <v>Фланец. Ответные фланцы под сварку DIN</v>
      </c>
      <c r="E16" s="25">
        <f>VLOOKUP(B16,ИСХОДНИК!A:P,7,FALSE())</f>
        <v>100</v>
      </c>
      <c r="F16" s="27" t="str">
        <f>VLOOKUP(B16,ИСХОДНИК!A:P,10,FALSE())</f>
        <v>R717 и фреоны</v>
      </c>
      <c r="G16" s="27" t="str">
        <f>VLOOKUP(B16,ИСХОДНИК!A:P,8,FALSE())</f>
        <v>28 / 30</v>
      </c>
      <c r="H16" s="27" t="str">
        <f>VLOOKUP(B16,ИСХОДНИК!A:P,9,FALSE())</f>
        <v xml:space="preserve"> -45…120</v>
      </c>
      <c r="I16" s="25" t="str">
        <f>VLOOKUP(B16,ИСХОДНИК!A:P,15,FALSE())</f>
        <v>U6 PL40R-Project</v>
      </c>
      <c r="J16" s="28">
        <f>VLOOKUP(B16,ИСХОДНИК!A:P,13,FALSE())</f>
        <v>4150</v>
      </c>
      <c r="K16" s="28">
        <f>VLOOKUP(B16,ИСХОДНИК!A:P,14,FALSE())</f>
        <v>4980</v>
      </c>
      <c r="L16" s="29" t="str">
        <f>IF(VLOOKUP(B16,ИСХОДНИК!A:R,18,FALSE())=1,ИСХОДНИК!$T$2,IF(VLOOKUP(B16,ИСХОДНИК!A:R,18,FALSE())=2,ИСХОДНИК!$T$3,IF(VLOOKUP(B16,ИСХОДНИК!A:R,18,FALSE())=3,ИСХОДНИК!$T$4)))</f>
        <v>●</v>
      </c>
    </row>
    <row r="17" spans="2:12" ht="27" customHeight="1">
      <c r="B17" s="23" t="s">
        <v>275</v>
      </c>
      <c r="C17" s="24" t="str">
        <f>VLOOKUP(B17,ИСХОДНИК!A:P,5,FALSE())</f>
        <v>PMLX 125</v>
      </c>
      <c r="D17" s="26" t="str">
        <f>VLOOKUP(B17,ИСХОДНИК!A:P,11,FALSE())</f>
        <v>Под сварку встык DIN</v>
      </c>
      <c r="E17" s="25">
        <f>VLOOKUP(B17,ИСХОДНИК!A:P,7,FALSE())</f>
        <v>125</v>
      </c>
      <c r="F17" s="27" t="str">
        <f>VLOOKUP(B17,ИСХОДНИК!A:P,10,FALSE())</f>
        <v>R717, R744 и фреоны</v>
      </c>
      <c r="G17" s="27">
        <f>VLOOKUP(B17,ИСХОДНИК!A:P,8,FALSE())</f>
        <v>52</v>
      </c>
      <c r="H17" s="27" t="str">
        <f>VLOOKUP(B17,ИСХОДНИК!A:P,9,FALSE())</f>
        <v xml:space="preserve"> -60…120</v>
      </c>
      <c r="I17" s="25" t="str">
        <f>VLOOKUP(B17,ИСХОДНИК!A:P,15,FALSE())</f>
        <v>U6 PL40R-Project</v>
      </c>
      <c r="J17" s="28">
        <f>VLOOKUP(B17,ИСХОДНИК!A:P,13,FALSE())</f>
        <v>6700</v>
      </c>
      <c r="K17" s="28">
        <f>VLOOKUP(B17,ИСХОДНИК!A:P,14,FALSE())</f>
        <v>8040</v>
      </c>
      <c r="L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2" ht="21.75" customHeight="1">
      <c r="B18" s="239" t="s">
        <v>276</v>
      </c>
      <c r="C18" s="239"/>
      <c r="D18" s="239"/>
      <c r="E18" s="239"/>
      <c r="F18" s="239"/>
      <c r="G18" s="239"/>
      <c r="H18" s="239"/>
      <c r="I18" s="239"/>
      <c r="J18" s="239"/>
      <c r="K18" s="239"/>
      <c r="L18" s="104"/>
    </row>
    <row r="19" spans="2:12" ht="20.25" customHeight="1">
      <c r="B19" s="105" t="s">
        <v>277</v>
      </c>
    </row>
    <row r="20" spans="2:12">
      <c r="B20" s="238" t="s">
        <v>278</v>
      </c>
      <c r="C20" s="238"/>
      <c r="D20" s="238"/>
      <c r="E20" s="238"/>
      <c r="F20" s="238"/>
      <c r="G20" s="106" t="s">
        <v>279</v>
      </c>
    </row>
    <row r="21" spans="2:12">
      <c r="B21" s="238" t="s">
        <v>280</v>
      </c>
      <c r="C21" s="238"/>
      <c r="D21" s="238"/>
      <c r="E21" s="238"/>
      <c r="F21" s="238"/>
      <c r="G21" s="106" t="s">
        <v>281</v>
      </c>
    </row>
    <row r="22" spans="2:12">
      <c r="B22" s="238" t="s">
        <v>282</v>
      </c>
      <c r="C22" s="238"/>
      <c r="D22" s="238"/>
      <c r="E22" s="238"/>
      <c r="F22" s="238"/>
      <c r="G22" s="106" t="s">
        <v>281</v>
      </c>
    </row>
    <row r="23" spans="2:12">
      <c r="B23" s="238" t="s">
        <v>283</v>
      </c>
      <c r="C23" s="238"/>
      <c r="D23" s="238"/>
      <c r="E23" s="238"/>
      <c r="F23" s="238"/>
      <c r="G23" s="106" t="s">
        <v>284</v>
      </c>
    </row>
    <row r="24" spans="2:12">
      <c r="B24" s="238" t="s">
        <v>285</v>
      </c>
      <c r="C24" s="238"/>
      <c r="D24" s="238"/>
      <c r="E24" s="238"/>
      <c r="F24" s="238"/>
      <c r="G24" s="106" t="s">
        <v>281</v>
      </c>
    </row>
  </sheetData>
  <mergeCells count="7">
    <mergeCell ref="B23:F23"/>
    <mergeCell ref="B24:F24"/>
    <mergeCell ref="B3:G3"/>
    <mergeCell ref="B18:K18"/>
    <mergeCell ref="B20:F20"/>
    <mergeCell ref="B21:F21"/>
    <mergeCell ref="B22:F22"/>
  </mergeCells>
  <hyperlinks>
    <hyperlink ref="B7" r:id="rId1" xr:uid="{DC593157-F1BF-4729-AC26-C5167AAFE0E0}"/>
    <hyperlink ref="B8" r:id="rId2" xr:uid="{39FAF454-2AA5-4BD6-B9F1-E2FDC3A7314B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N19"/>
  <sheetViews>
    <sheetView showGridLines="0" topLeftCell="A7" zoomScale="140" zoomScaleNormal="140" workbookViewId="0">
      <selection activeCell="J19" sqref="J19"/>
    </sheetView>
  </sheetViews>
  <sheetFormatPr defaultColWidth="9.28515625" defaultRowHeight="12.75"/>
  <cols>
    <col min="1" max="1" width="2.140625" customWidth="1"/>
    <col min="2" max="2" width="15.42578125" style="1" customWidth="1"/>
    <col min="3" max="3" width="14.42578125" customWidth="1"/>
    <col min="4" max="4" width="23" customWidth="1"/>
    <col min="5" max="5" width="9.28515625" customWidth="1"/>
    <col min="6" max="6" width="20.28515625" customWidth="1"/>
    <col min="7" max="7" width="11.42578125" customWidth="1"/>
    <col min="8" max="8" width="17.42578125" customWidth="1"/>
    <col min="9" max="9" width="17.42578125" hidden="1" customWidth="1"/>
    <col min="10" max="10" width="16.85546875" bestFit="1" customWidth="1"/>
    <col min="11" max="11" width="10.42578125" customWidth="1"/>
    <col min="12" max="12" width="11.28515625" customWidth="1"/>
    <col min="13" max="13" width="4.42578125" customWidth="1"/>
  </cols>
  <sheetData>
    <row r="1" spans="1:14" ht="11.25" customHeight="1">
      <c r="A1" s="107"/>
      <c r="B1" s="108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 ht="18" customHeight="1">
      <c r="B2" s="3" t="s">
        <v>940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4" ht="63.75" customHeight="1">
      <c r="B3" s="223" t="s">
        <v>939</v>
      </c>
      <c r="C3" s="223"/>
      <c r="D3" s="223"/>
      <c r="E3" s="223"/>
      <c r="F3" s="223"/>
      <c r="G3" s="223"/>
      <c r="H3" s="40"/>
      <c r="I3" s="40"/>
      <c r="J3" s="40"/>
      <c r="K3" s="40"/>
      <c r="L3" s="40"/>
      <c r="M3" s="9"/>
    </row>
    <row r="4" spans="1:14" ht="10.5" customHeight="1">
      <c r="B4" s="10" t="s">
        <v>2</v>
      </c>
      <c r="C4" s="11" t="s">
        <v>3</v>
      </c>
      <c r="D4" s="13"/>
      <c r="E4" s="14"/>
      <c r="F4" s="14"/>
      <c r="G4" s="41"/>
      <c r="H4" s="40"/>
      <c r="I4" s="40"/>
      <c r="J4" s="40"/>
      <c r="K4" s="40"/>
      <c r="L4" s="40"/>
      <c r="M4" s="9"/>
    </row>
    <row r="5" spans="1:14" ht="10.5" customHeight="1">
      <c r="B5" s="200" t="s">
        <v>4</v>
      </c>
      <c r="C5" s="11" t="s">
        <v>5</v>
      </c>
      <c r="D5" s="13"/>
      <c r="E5" s="14"/>
      <c r="F5" s="14"/>
      <c r="G5" s="41"/>
      <c r="H5" s="40"/>
      <c r="I5" s="40"/>
      <c r="J5" s="40"/>
      <c r="K5" s="40"/>
      <c r="L5" s="40"/>
      <c r="M5" s="9"/>
    </row>
    <row r="6" spans="1:14" ht="9.75" customHeight="1">
      <c r="B6" s="16" t="s">
        <v>6</v>
      </c>
      <c r="C6" s="11" t="s">
        <v>7</v>
      </c>
      <c r="D6" s="13"/>
      <c r="E6" s="14"/>
      <c r="F6" s="14"/>
      <c r="G6" s="41"/>
      <c r="H6" s="40"/>
      <c r="I6" s="40"/>
      <c r="J6" s="40"/>
      <c r="K6" s="40"/>
      <c r="L6" s="40"/>
      <c r="M6" s="9"/>
    </row>
    <row r="7" spans="1:14" ht="15" customHeight="1">
      <c r="B7" s="204" t="s">
        <v>8</v>
      </c>
      <c r="C7" s="17"/>
      <c r="D7" s="17"/>
      <c r="E7" s="15"/>
      <c r="F7" s="15"/>
      <c r="G7" s="41"/>
      <c r="H7" s="40"/>
      <c r="I7" s="40"/>
      <c r="J7" s="40"/>
      <c r="K7" s="40"/>
      <c r="L7" s="40"/>
      <c r="M7" s="9"/>
    </row>
    <row r="8" spans="1:14" ht="15" customHeight="1">
      <c r="A8" s="114"/>
      <c r="B8" s="202" t="s">
        <v>343</v>
      </c>
      <c r="C8" s="130"/>
      <c r="D8" s="131"/>
      <c r="E8" s="203"/>
      <c r="F8" s="203"/>
      <c r="G8" s="41"/>
      <c r="H8" s="40"/>
      <c r="I8" s="40"/>
      <c r="J8" s="40"/>
      <c r="K8" s="40"/>
      <c r="L8" s="40"/>
      <c r="M8" s="9"/>
    </row>
    <row r="9" spans="1:14" ht="18" customHeight="1">
      <c r="B9" s="240" t="s">
        <v>938</v>
      </c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</row>
    <row r="10" spans="1:14" ht="36.75" customHeight="1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246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1:14" ht="25.5">
      <c r="B11" s="23" t="s">
        <v>286</v>
      </c>
      <c r="C11" s="24" t="str">
        <f>VLOOKUP(B11,ИСХОДНИК!A:P,5,FALSE())</f>
        <v>PM 20 D</v>
      </c>
      <c r="D11" s="26" t="str">
        <f>VLOOKUP(B11,ИСХОДНИК!A:P,11,FALSE())</f>
        <v>Фланец. Ответные фланцы под сварку DIN</v>
      </c>
      <c r="E11" s="25">
        <f>VLOOKUP(B11,ИСХОДНИК!A:P,7,FALSE())</f>
        <v>20</v>
      </c>
      <c r="F11" s="27" t="str">
        <f>VLOOKUP(B11,ИСХОДНИК!A:P,10,FALSE())</f>
        <v>R717 и фреоны</v>
      </c>
      <c r="G11" s="27" t="str">
        <f>VLOOKUP(B11,ИСХОДНИК!A:P,8,FALSE())</f>
        <v>28 / 30</v>
      </c>
      <c r="H11" s="36" t="str">
        <f>VLOOKUP(B11,ИСХОДНИК!A:P,9,FALSE())</f>
        <v xml:space="preserve"> -45…120</v>
      </c>
      <c r="I11" s="90" t="s">
        <v>287</v>
      </c>
      <c r="J11" s="25" t="str">
        <f>VLOOKUP(B11,ИСХОДНИК!A:P,15,FALSE())</f>
        <v>U6 PL40R</v>
      </c>
      <c r="K11" s="28">
        <f>VLOOKUP(B11,ИСХОДНИК!A:P,13,FALSE())</f>
        <v>400</v>
      </c>
      <c r="L11" s="28">
        <f>VLOOKUP(B11,ИСХОДНИК!A:P,14,FALSE())</f>
        <v>480</v>
      </c>
      <c r="M11" s="29" t="str">
        <f>IF(VLOOKUP(B11,ИСХОДНИК!A:R,18,FALSE())=1,ИСХОДНИК!$T$2,IF(VLOOKUP(B11,ИСХОДНИК!A:R,18,FALSE())=2,ИСХОДНИК!$T$3,IF(VLOOKUP(B11,ИСХОДНИК!A:R,18,FALSE())=3,ИСХОДНИК!$T$4)))</f>
        <v>●</v>
      </c>
    </row>
    <row r="12" spans="1:14" ht="25.5">
      <c r="B12" s="23" t="s">
        <v>288</v>
      </c>
      <c r="C12" s="24" t="str">
        <f>VLOOKUP(B12,ИСХОДНИК!A:P,5,FALSE())</f>
        <v>PM 25 D</v>
      </c>
      <c r="D12" s="26" t="str">
        <f>VLOOKUP(B12,ИСХОДНИК!A:P,11,FALSE())</f>
        <v>Фланец. Ответные фланцы под сварку DIN</v>
      </c>
      <c r="E12" s="25">
        <f>VLOOKUP(B12,ИСХОДНИК!A:P,7,FALSE())</f>
        <v>25</v>
      </c>
      <c r="F12" s="27" t="str">
        <f>VLOOKUP(B12,ИСХОДНИК!A:P,10,FALSE())</f>
        <v>R717 и фреоны</v>
      </c>
      <c r="G12" s="27" t="str">
        <f>VLOOKUP(B12,ИСХОДНИК!A:P,8,FALSE())</f>
        <v>28 / 30</v>
      </c>
      <c r="H12" s="36" t="str">
        <f>VLOOKUP(B12,ИСХОДНИК!A:P,9,FALSE())</f>
        <v xml:space="preserve"> -45…120</v>
      </c>
      <c r="I12" s="90" t="s">
        <v>287</v>
      </c>
      <c r="J12" s="25" t="str">
        <f>VLOOKUP(B12,ИСХОДНИК!A:P,15,FALSE())</f>
        <v>U6 PL40R</v>
      </c>
      <c r="K12" s="28">
        <f>VLOOKUP(B12,ИСХОДНИК!A:P,13,FALSE())</f>
        <v>550</v>
      </c>
      <c r="L12" s="28">
        <f>VLOOKUP(B12,ИСХОДНИК!A:P,14,FALSE())</f>
        <v>660</v>
      </c>
      <c r="M12" s="29" t="str">
        <f>IF(VLOOKUP(B12,ИСХОДНИК!A:R,18,FALSE())=1,ИСХОДНИК!$T$2,IF(VLOOKUP(B12,ИСХОДНИК!A:R,18,FALSE())=2,ИСХОДНИК!$T$3,IF(VLOOKUP(B12,ИСХОДНИК!A:R,18,FALSE())=3,ИСХОДНИК!$T$4)))</f>
        <v>●</v>
      </c>
    </row>
    <row r="13" spans="1:14" ht="25.5">
      <c r="B13" s="23" t="s">
        <v>289</v>
      </c>
      <c r="C13" s="24" t="str">
        <f>VLOOKUP(B13,ИСХОДНИК!A:P,5,FALSE())</f>
        <v>PM 32 D</v>
      </c>
      <c r="D13" s="26" t="str">
        <f>VLOOKUP(B13,ИСХОДНИК!A:P,11,FALSE())</f>
        <v>Фланец. Ответные фланцы под сварку DIN</v>
      </c>
      <c r="E13" s="25">
        <f>VLOOKUP(B13,ИСХОДНИК!A:P,7,FALSE())</f>
        <v>32</v>
      </c>
      <c r="F13" s="27" t="str">
        <f>VLOOKUP(B13,ИСХОДНИК!A:P,10,FALSE())</f>
        <v>R717 и фреоны</v>
      </c>
      <c r="G13" s="27" t="str">
        <f>VLOOKUP(B13,ИСХОДНИК!A:P,8,FALSE())</f>
        <v>28 / 30</v>
      </c>
      <c r="H13" s="36" t="str">
        <f>VLOOKUP(B13,ИСХОДНИК!A:P,9,FALSE())</f>
        <v xml:space="preserve"> -45…120</v>
      </c>
      <c r="I13" s="90" t="s">
        <v>287</v>
      </c>
      <c r="J13" s="25" t="str">
        <f>VLOOKUP(B13,ИСХОДНИК!A:P,15,FALSE())</f>
        <v>U6 PL40R</v>
      </c>
      <c r="K13" s="28">
        <f>VLOOKUP(B13,ИСХОДНИК!A:P,13,FALSE())</f>
        <v>680</v>
      </c>
      <c r="L13" s="28">
        <f>VLOOKUP(B13,ИСХОДНИК!A:P,14,FALSE())</f>
        <v>816</v>
      </c>
      <c r="M13" s="29" t="str">
        <f>IF(VLOOKUP(B13,ИСХОДНИК!A:R,18,FALSE())=1,ИСХОДНИК!$T$2,IF(VLOOKUP(B13,ИСХОДНИК!A:R,18,FALSE())=2,ИСХОДНИК!$T$3,IF(VLOOKUP(B13,ИСХОДНИК!A:R,18,FALSE())=3,ИСХОДНИК!$T$4)))</f>
        <v>●</v>
      </c>
    </row>
    <row r="14" spans="1:14" ht="25.5">
      <c r="B14" s="23" t="s">
        <v>290</v>
      </c>
      <c r="C14" s="24" t="str">
        <f>VLOOKUP(B14,ИСХОДНИК!A:P,5,FALSE())</f>
        <v>PM 40 D</v>
      </c>
      <c r="D14" s="26" t="str">
        <f>VLOOKUP(B14,ИСХОДНИК!A:P,11,FALSE())</f>
        <v>Фланец. Ответные фланцы под сварку DIN</v>
      </c>
      <c r="E14" s="25">
        <f>VLOOKUP(B14,ИСХОДНИК!A:P,7,FALSE())</f>
        <v>40</v>
      </c>
      <c r="F14" s="27" t="str">
        <f>VLOOKUP(B14,ИСХОДНИК!A:P,10,FALSE())</f>
        <v>R717 и фреоны</v>
      </c>
      <c r="G14" s="27" t="str">
        <f>VLOOKUP(B14,ИСХОДНИК!A:P,8,FALSE())</f>
        <v>28 / 30</v>
      </c>
      <c r="H14" s="36" t="str">
        <f>VLOOKUP(B14,ИСХОДНИК!A:P,9,FALSE())</f>
        <v xml:space="preserve"> -45…120</v>
      </c>
      <c r="I14" s="90" t="s">
        <v>287</v>
      </c>
      <c r="J14" s="25" t="str">
        <f>VLOOKUP(B14,ИСХОДНИК!A:P,15,FALSE())</f>
        <v>U6 PL40R</v>
      </c>
      <c r="K14" s="28">
        <f>VLOOKUP(B14,ИСХОДНИК!A:P,13,FALSE())</f>
        <v>780</v>
      </c>
      <c r="L14" s="28">
        <f>VLOOKUP(B14,ИСХОДНИК!A:P,14,FALSE())</f>
        <v>936</v>
      </c>
      <c r="M14" s="29" t="str">
        <f>IF(VLOOKUP(B14,ИСХОДНИК!A:R,18,FALSE())=1,ИСХОДНИК!$T$2,IF(VLOOKUP(B14,ИСХОДНИК!A:R,18,FALSE())=2,ИСХОДНИК!$T$3,IF(VLOOKUP(B14,ИСХОДНИК!A:R,18,FALSE())=3,ИСХОДНИК!$T$4)))</f>
        <v>●</v>
      </c>
    </row>
    <row r="15" spans="1:14" ht="25.5">
      <c r="B15" s="23" t="s">
        <v>291</v>
      </c>
      <c r="C15" s="24" t="str">
        <f>VLOOKUP(B15,ИСХОДНИК!A:P,5,FALSE())</f>
        <v>PM 50 D</v>
      </c>
      <c r="D15" s="26" t="str">
        <f>VLOOKUP(B15,ИСХОДНИК!A:P,11,FALSE())</f>
        <v>Фланец. Ответные фланцы под сварку DIN</v>
      </c>
      <c r="E15" s="25">
        <f>VLOOKUP(B15,ИСХОДНИК!A:P,7,FALSE())</f>
        <v>50</v>
      </c>
      <c r="F15" s="27" t="str">
        <f>VLOOKUP(B15,ИСХОДНИК!A:P,10,FALSE())</f>
        <v>R717 и фреоны</v>
      </c>
      <c r="G15" s="27" t="str">
        <f>VLOOKUP(B15,ИСХОДНИК!A:P,8,FALSE())</f>
        <v>28 / 30</v>
      </c>
      <c r="H15" s="36" t="str">
        <f>VLOOKUP(B15,ИСХОДНИК!A:P,9,FALSE())</f>
        <v xml:space="preserve"> -45…120</v>
      </c>
      <c r="I15" s="90" t="s">
        <v>287</v>
      </c>
      <c r="J15" s="25" t="str">
        <f>VLOOKUP(B15,ИСХОДНИК!A:P,15,FALSE())</f>
        <v>U6 PL40R</v>
      </c>
      <c r="K15" s="28">
        <f>VLOOKUP(B15,ИСХОДНИК!A:P,13,FALSE())</f>
        <v>910</v>
      </c>
      <c r="L15" s="28">
        <f>VLOOKUP(B15,ИСХОДНИК!A:P,14,FALSE())</f>
        <v>1092</v>
      </c>
      <c r="M15" s="29" t="str">
        <f>IF(VLOOKUP(B15,ИСХОДНИК!A:R,18,FALSE())=1,ИСХОДНИК!$T$2,IF(VLOOKUP(B15,ИСХОДНИК!A:R,18,FALSE())=2,ИСХОДНИК!$T$3,IF(VLOOKUP(B15,ИСХОДНИК!A:R,18,FALSE())=3,ИСХОДНИК!$T$4)))</f>
        <v>●</v>
      </c>
    </row>
    <row r="16" spans="1:14" ht="25.5">
      <c r="B16" s="23" t="s">
        <v>292</v>
      </c>
      <c r="C16" s="24" t="str">
        <f>VLOOKUP(B16,ИСХОДНИК!A:P,5,FALSE())</f>
        <v>PM 65 D</v>
      </c>
      <c r="D16" s="26" t="str">
        <f>VLOOKUP(B16,ИСХОДНИК!A:P,11,FALSE())</f>
        <v>Фланец. Ответные фланцы под сварку DIN</v>
      </c>
      <c r="E16" s="25">
        <f>VLOOKUP(B16,ИСХОДНИК!A:P,7,FALSE())</f>
        <v>65</v>
      </c>
      <c r="F16" s="27" t="str">
        <f>VLOOKUP(B16,ИСХОДНИК!A:P,10,FALSE())</f>
        <v>R717 и фреоны</v>
      </c>
      <c r="G16" s="27" t="str">
        <f>VLOOKUP(B16,ИСХОДНИК!A:P,8,FALSE())</f>
        <v>28 / 30</v>
      </c>
      <c r="H16" s="36" t="str">
        <f>VLOOKUP(B16,ИСХОДНИК!A:P,9,FALSE())</f>
        <v xml:space="preserve"> -45…120</v>
      </c>
      <c r="I16" s="90" t="s">
        <v>287</v>
      </c>
      <c r="J16" s="25" t="str">
        <f>VLOOKUP(B16,ИСХОДНИК!A:P,15,FALSE())</f>
        <v>U6 PL40R</v>
      </c>
      <c r="K16" s="28">
        <f>VLOOKUP(B16,ИСХОДНИК!A:P,13,FALSE())</f>
        <v>1150</v>
      </c>
      <c r="L16" s="28">
        <f>VLOOKUP(B16,ИСХОДНИК!A:P,14,FALSE())</f>
        <v>1380</v>
      </c>
      <c r="M16" s="29" t="str">
        <f>IF(VLOOKUP(B16,ИСХОДНИК!A:R,18,FALSE())=1,ИСХОДНИК!$T$2,IF(VLOOKUP(B16,ИСХОДНИК!A:R,18,FALSE())=2,ИСХОДНИК!$T$3,IF(VLOOKUP(B16,ИСХОДНИК!A:R,18,FALSE())=3,ИСХОДНИК!$T$4)))</f>
        <v>●</v>
      </c>
    </row>
    <row r="17" spans="2:13" ht="25.5">
      <c r="B17" s="23" t="s">
        <v>293</v>
      </c>
      <c r="C17" s="24" t="str">
        <f>VLOOKUP(B17,ИСХОДНИК!A:P,5,FALSE())</f>
        <v>PM 80 D</v>
      </c>
      <c r="D17" s="26" t="str">
        <f>VLOOKUP(B17,ИСХОДНИК!A:P,11,FALSE())</f>
        <v>Фланец. Ответные фланцы под сварку DIN</v>
      </c>
      <c r="E17" s="25">
        <f>VLOOKUP(B17,ИСХОДНИК!A:P,7,FALSE())</f>
        <v>80</v>
      </c>
      <c r="F17" s="27" t="str">
        <f>VLOOKUP(B17,ИСХОДНИК!A:P,10,FALSE())</f>
        <v>R717 и фреоны</v>
      </c>
      <c r="G17" s="27" t="str">
        <f>VLOOKUP(B17,ИСХОДНИК!A:P,8,FALSE())</f>
        <v>28 / 30</v>
      </c>
      <c r="H17" s="36" t="str">
        <f>VLOOKUP(B17,ИСХОДНИК!A:P,9,FALSE())</f>
        <v xml:space="preserve"> -45…120</v>
      </c>
      <c r="I17" s="90" t="s">
        <v>287</v>
      </c>
      <c r="J17" s="25" t="str">
        <f>VLOOKUP(B17,ИСХОДНИК!A:P,15,FALSE())</f>
        <v>U6 PL40R</v>
      </c>
      <c r="K17" s="28">
        <f>VLOOKUP(B17,ИСХОДНИК!A:P,13,FALSE())</f>
        <v>1620</v>
      </c>
      <c r="L17" s="28">
        <f>VLOOKUP(B17,ИСХОДНИК!A:P,14,FALSE())</f>
        <v>1944</v>
      </c>
      <c r="M17" s="31" t="str">
        <f>IF(VLOOKUP(B17,ИСХОДНИК!A:R,18,FALSE())=1,ИСХОДНИК!$T$2,IF(VLOOKUP(B17,ИСХОДНИК!A:R,18,FALSE())=2,ИСХОДНИК!$T$3,IF(VLOOKUP(B17,ИСХОДНИК!A:R,18,FALSE())=3,ИСХОДНИК!$T$4)))</f>
        <v>◑</v>
      </c>
    </row>
    <row r="18" spans="2:13" ht="25.5">
      <c r="B18" s="23" t="s">
        <v>294</v>
      </c>
      <c r="C18" s="24" t="str">
        <f>VLOOKUP(B18,ИСХОДНИК!A:P,5,FALSE())</f>
        <v>PM 100 D</v>
      </c>
      <c r="D18" s="26" t="str">
        <f>VLOOKUP(B18,ИСХОДНИК!A:P,11,FALSE())</f>
        <v>Фланец. Ответные фланцы под сварку DIN</v>
      </c>
      <c r="E18" s="25">
        <f>VLOOKUP(B18,ИСХОДНИК!A:P,7,FALSE())</f>
        <v>100</v>
      </c>
      <c r="F18" s="27" t="str">
        <f>VLOOKUP(B18,ИСХОДНИК!A:P,10,FALSE())</f>
        <v>R717 и фреоны</v>
      </c>
      <c r="G18" s="27" t="str">
        <f>VLOOKUP(B18,ИСХОДНИК!A:P,8,FALSE())</f>
        <v>28 / 30</v>
      </c>
      <c r="H18" s="36" t="str">
        <f>VLOOKUP(B18,ИСХОДНИК!A:P,9,FALSE())</f>
        <v xml:space="preserve"> -45…120</v>
      </c>
      <c r="I18" s="90" t="s">
        <v>287</v>
      </c>
      <c r="J18" s="25" t="str">
        <f>VLOOKUP(B18,ИСХОДНИК!A:P,15,FALSE())</f>
        <v>U6 PL40R</v>
      </c>
      <c r="K18" s="28">
        <f>VLOOKUP(B18,ИСХОДНИК!A:P,13,FALSE())</f>
        <v>2350</v>
      </c>
      <c r="L18" s="28">
        <f>VLOOKUP(B18,ИСХОДНИК!A:P,14,FALSE())</f>
        <v>2820</v>
      </c>
      <c r="M18" s="31" t="str">
        <f>IF(VLOOKUP(B18,ИСХОДНИК!A:R,18,FALSE())=1,ИСХОДНИК!$T$2,IF(VLOOKUP(B18,ИСХОДНИК!A:R,18,FALSE())=2,ИСХОДНИК!$T$3,IF(VLOOKUP(B18,ИСХОДНИК!A:R,18,FALSE())=3,ИСХОДНИК!$T$4)))</f>
        <v>◑</v>
      </c>
    </row>
    <row r="19" spans="2:13" ht="24.75" customHeight="1">
      <c r="B19" s="23" t="s">
        <v>295</v>
      </c>
      <c r="C19" s="24" t="str">
        <f>VLOOKUP(B19,ИСХОДНИК!A:P,5,FALSE())</f>
        <v>PM 125 D</v>
      </c>
      <c r="D19" s="26" t="str">
        <f>VLOOKUP(B19,ИСХОДНИК!A:P,11,FALSE())</f>
        <v>Под сварку встык DIN</v>
      </c>
      <c r="E19" s="25">
        <f>VLOOKUP(B19,ИСХОДНИК!A:P,7,FALSE())</f>
        <v>125</v>
      </c>
      <c r="F19" s="27" t="str">
        <f>VLOOKUP(B19,ИСХОДНИК!A:P,10,FALSE())</f>
        <v>R717, R744 и фреоны</v>
      </c>
      <c r="G19" s="27">
        <f>VLOOKUP(B19,ИСХОДНИК!A:P,8,FALSE())</f>
        <v>52</v>
      </c>
      <c r="H19" s="36" t="str">
        <f>VLOOKUP(B19,ИСХОДНИК!A:P,9,FALSE())</f>
        <v xml:space="preserve"> -60…120</v>
      </c>
      <c r="I19" s="90" t="s">
        <v>287</v>
      </c>
      <c r="J19" s="25" t="str">
        <f>VLOOKUP(B19,ИСХОДНИК!A:P,15,FALSE())</f>
        <v>U6 PL40R-Project</v>
      </c>
      <c r="K19" s="28">
        <f>VLOOKUP(B19,ИСХОДНИК!A:P,13,FALSE())</f>
        <v>4050</v>
      </c>
      <c r="L19" s="28">
        <f>VLOOKUP(B19,ИСХОДНИК!A:P,14,FALSE())</f>
        <v>4860</v>
      </c>
      <c r="M19" s="29" t="str">
        <f>IF(VLOOKUP(B19,ИСХОДНИК!A:R,18,FALSE())=1,ИСХОДНИК!$T$2,IF(VLOOKUP(B19,ИСХОДНИК!A:R,18,FALSE())=2,ИСХОДНИК!$T$3,IF(VLOOKUP(B19,ИСХОДНИК!A:R,18,FALSE())=3,ИСХОДНИК!$T$4)))</f>
        <v>○</v>
      </c>
    </row>
  </sheetData>
  <mergeCells count="2">
    <mergeCell ref="B3:G3"/>
    <mergeCell ref="B9:M9"/>
  </mergeCells>
  <hyperlinks>
    <hyperlink ref="B7" r:id="rId1" xr:uid="{339569CA-6759-4D5F-8316-39BB11715D4E}"/>
    <hyperlink ref="B8" r:id="rId2" xr:uid="{C8A89630-2128-473E-BAB5-DA3B117E250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SVA</vt:lpstr>
      <vt:lpstr>REG</vt:lpstr>
      <vt:lpstr>CHV</vt:lpstr>
      <vt:lpstr>SCA</vt:lpstr>
      <vt:lpstr>FIA</vt:lpstr>
      <vt:lpstr>SNV</vt:lpstr>
      <vt:lpstr>EVRA(T) </vt:lpstr>
      <vt:lpstr>PMLX</vt:lpstr>
      <vt:lpstr>PM</vt:lpstr>
      <vt:lpstr>Пилоты</vt:lpstr>
      <vt:lpstr>OFV</vt:lpstr>
      <vt:lpstr>ORV </vt:lpstr>
      <vt:lpstr>ELS</vt:lpstr>
      <vt:lpstr>ЗИП</vt:lpstr>
      <vt:lpstr>Динамический</vt:lpstr>
      <vt:lpstr>ИСХОДНИК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Поваляев Евгений Геннадьевич</dc:creator>
  <dc:description/>
  <cp:lastModifiedBy>Поваляев Евгений Геннадьевич</cp:lastModifiedBy>
  <cp:revision>16</cp:revision>
  <dcterms:created xsi:type="dcterms:W3CDTF">2016-06-15T14:01:03Z</dcterms:created>
  <dcterms:modified xsi:type="dcterms:W3CDTF">2023-08-28T06:01:53Z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dc1ca378-6e64-486a-a21b-5093d586b098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2021-03-11T06:39:29Z</vt:lpwstr>
  </property>
  <property fmtid="{D5CDD505-2E9C-101B-9397-08002B2CF9AE}" pid="8" name="MSIP_Label_8d6a82de-332f-43b8-a8a7-1928fd67507f_SiteId">
    <vt:lpwstr>097464b8-069c-453e-9254-c17ec707310d</vt:lpwstr>
  </property>
</Properties>
</file>